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8800" windowHeight="12135" activeTab="8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7" r:id="rId6"/>
    <sheet name="F6B" sheetId="8" r:id="rId7"/>
    <sheet name="F6C" sheetId="9" r:id="rId8"/>
    <sheet name="F6D" sheetId="6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9" l="1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D53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G44" i="9" s="1"/>
  <c r="F44" i="9"/>
  <c r="E44" i="9"/>
  <c r="E43" i="9" s="1"/>
  <c r="D44" i="9"/>
  <c r="C44" i="9"/>
  <c r="B44" i="9"/>
  <c r="F43" i="9"/>
  <c r="C43" i="9"/>
  <c r="B43" i="9"/>
  <c r="D41" i="9"/>
  <c r="G41" i="9" s="1"/>
  <c r="D40" i="9"/>
  <c r="G40" i="9" s="1"/>
  <c r="D39" i="9"/>
  <c r="G39" i="9" s="1"/>
  <c r="D38" i="9"/>
  <c r="G38" i="9" s="1"/>
  <c r="G37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F9" i="9" s="1"/>
  <c r="F77" i="9" s="1"/>
  <c r="E10" i="9"/>
  <c r="C10" i="9"/>
  <c r="C9" i="9" s="1"/>
  <c r="C77" i="9" s="1"/>
  <c r="B10" i="9"/>
  <c r="B9" i="9" s="1"/>
  <c r="B77" i="9" s="1"/>
  <c r="E9" i="9"/>
  <c r="E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E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D9" i="8" s="1"/>
  <c r="D10" i="8"/>
  <c r="G10" i="8" s="1"/>
  <c r="F9" i="8"/>
  <c r="F29" i="8" s="1"/>
  <c r="E9" i="8"/>
  <c r="E29" i="8" s="1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D137" i="7" s="1"/>
  <c r="D138" i="7"/>
  <c r="G138" i="7" s="1"/>
  <c r="F137" i="7"/>
  <c r="E137" i="7"/>
  <c r="C137" i="7"/>
  <c r="B137" i="7"/>
  <c r="G136" i="7"/>
  <c r="D136" i="7"/>
  <c r="D135" i="7"/>
  <c r="D133" i="7" s="1"/>
  <c r="G134" i="7"/>
  <c r="D134" i="7"/>
  <c r="F133" i="7"/>
  <c r="E133" i="7"/>
  <c r="C133" i="7"/>
  <c r="B133" i="7"/>
  <c r="G132" i="7"/>
  <c r="D132" i="7"/>
  <c r="D131" i="7"/>
  <c r="G131" i="7" s="1"/>
  <c r="G130" i="7"/>
  <c r="D130" i="7"/>
  <c r="D129" i="7"/>
  <c r="G129" i="7" s="1"/>
  <c r="G128" i="7"/>
  <c r="D128" i="7"/>
  <c r="D127" i="7"/>
  <c r="G127" i="7" s="1"/>
  <c r="G126" i="7"/>
  <c r="D126" i="7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G120" i="7"/>
  <c r="D120" i="7"/>
  <c r="D119" i="7"/>
  <c r="G119" i="7" s="1"/>
  <c r="G118" i="7"/>
  <c r="D118" i="7"/>
  <c r="D117" i="7"/>
  <c r="G117" i="7" s="1"/>
  <c r="G116" i="7"/>
  <c r="D116" i="7"/>
  <c r="D115" i="7"/>
  <c r="D113" i="7" s="1"/>
  <c r="G114" i="7"/>
  <c r="D114" i="7"/>
  <c r="F113" i="7"/>
  <c r="E113" i="7"/>
  <c r="C113" i="7"/>
  <c r="B113" i="7"/>
  <c r="G112" i="7"/>
  <c r="D112" i="7"/>
  <c r="D111" i="7"/>
  <c r="G111" i="7" s="1"/>
  <c r="G110" i="7"/>
  <c r="D110" i="7"/>
  <c r="D109" i="7"/>
  <c r="G109" i="7" s="1"/>
  <c r="G108" i="7"/>
  <c r="D108" i="7"/>
  <c r="D107" i="7"/>
  <c r="G107" i="7" s="1"/>
  <c r="G106" i="7"/>
  <c r="D106" i="7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G100" i="7"/>
  <c r="D100" i="7"/>
  <c r="D99" i="7"/>
  <c r="G99" i="7" s="1"/>
  <c r="G98" i="7"/>
  <c r="D98" i="7"/>
  <c r="D97" i="7"/>
  <c r="G97" i="7" s="1"/>
  <c r="G96" i="7"/>
  <c r="D96" i="7"/>
  <c r="D95" i="7"/>
  <c r="D93" i="7" s="1"/>
  <c r="G94" i="7"/>
  <c r="D94" i="7"/>
  <c r="F93" i="7"/>
  <c r="E93" i="7"/>
  <c r="C93" i="7"/>
  <c r="B93" i="7"/>
  <c r="G92" i="7"/>
  <c r="D92" i="7"/>
  <c r="D91" i="7"/>
  <c r="G91" i="7" s="1"/>
  <c r="G90" i="7"/>
  <c r="D90" i="7"/>
  <c r="D89" i="7"/>
  <c r="G89" i="7" s="1"/>
  <c r="G88" i="7"/>
  <c r="D88" i="7"/>
  <c r="D87" i="7"/>
  <c r="D85" i="7" s="1"/>
  <c r="G86" i="7"/>
  <c r="D86" i="7"/>
  <c r="F85" i="7"/>
  <c r="F84" i="7" s="1"/>
  <c r="E85" i="7"/>
  <c r="E84" i="7" s="1"/>
  <c r="C85" i="7"/>
  <c r="B85" i="7"/>
  <c r="B84" i="7" s="1"/>
  <c r="C84" i="7"/>
  <c r="D82" i="7"/>
  <c r="G82" i="7" s="1"/>
  <c r="G81" i="7"/>
  <c r="D81" i="7"/>
  <c r="D80" i="7"/>
  <c r="G80" i="7" s="1"/>
  <c r="G79" i="7"/>
  <c r="D79" i="7"/>
  <c r="D78" i="7"/>
  <c r="G78" i="7" s="1"/>
  <c r="G77" i="7"/>
  <c r="D77" i="7"/>
  <c r="D76" i="7"/>
  <c r="D75" i="7" s="1"/>
  <c r="F75" i="7"/>
  <c r="E75" i="7"/>
  <c r="C75" i="7"/>
  <c r="B75" i="7"/>
  <c r="D74" i="7"/>
  <c r="G74" i="7" s="1"/>
  <c r="G73" i="7"/>
  <c r="D73" i="7"/>
  <c r="D72" i="7"/>
  <c r="G72" i="7" s="1"/>
  <c r="F71" i="7"/>
  <c r="E71" i="7"/>
  <c r="D71" i="7"/>
  <c r="C71" i="7"/>
  <c r="B71" i="7"/>
  <c r="D70" i="7"/>
  <c r="G70" i="7" s="1"/>
  <c r="G69" i="7"/>
  <c r="D69" i="7"/>
  <c r="D68" i="7"/>
  <c r="G68" i="7" s="1"/>
  <c r="G67" i="7"/>
  <c r="D67" i="7"/>
  <c r="D66" i="7"/>
  <c r="G66" i="7" s="1"/>
  <c r="G65" i="7"/>
  <c r="D65" i="7"/>
  <c r="D64" i="7"/>
  <c r="D62" i="7" s="1"/>
  <c r="G63" i="7"/>
  <c r="D63" i="7"/>
  <c r="F62" i="7"/>
  <c r="E62" i="7"/>
  <c r="C62" i="7"/>
  <c r="B62" i="7"/>
  <c r="G61" i="7"/>
  <c r="D61" i="7"/>
  <c r="D60" i="7"/>
  <c r="D58" i="7" s="1"/>
  <c r="G59" i="7"/>
  <c r="D59" i="7"/>
  <c r="F58" i="7"/>
  <c r="E58" i="7"/>
  <c r="C58" i="7"/>
  <c r="B58" i="7"/>
  <c r="G57" i="7"/>
  <c r="D57" i="7"/>
  <c r="D56" i="7"/>
  <c r="G56" i="7" s="1"/>
  <c r="G55" i="7"/>
  <c r="D55" i="7"/>
  <c r="D54" i="7"/>
  <c r="G54" i="7" s="1"/>
  <c r="G53" i="7"/>
  <c r="D53" i="7"/>
  <c r="D52" i="7"/>
  <c r="G52" i="7" s="1"/>
  <c r="G51" i="7"/>
  <c r="D51" i="7"/>
  <c r="D50" i="7"/>
  <c r="D48" i="7" s="1"/>
  <c r="G49" i="7"/>
  <c r="D49" i="7"/>
  <c r="F48" i="7"/>
  <c r="E48" i="7"/>
  <c r="C48" i="7"/>
  <c r="B48" i="7"/>
  <c r="G47" i="7"/>
  <c r="D47" i="7"/>
  <c r="D46" i="7"/>
  <c r="G46" i="7" s="1"/>
  <c r="G45" i="7"/>
  <c r="D45" i="7"/>
  <c r="D44" i="7"/>
  <c r="G44" i="7" s="1"/>
  <c r="G43" i="7"/>
  <c r="D43" i="7"/>
  <c r="D42" i="7"/>
  <c r="G42" i="7" s="1"/>
  <c r="G41" i="7"/>
  <c r="D41" i="7"/>
  <c r="D40" i="7"/>
  <c r="D38" i="7" s="1"/>
  <c r="G39" i="7"/>
  <c r="D39" i="7"/>
  <c r="F38" i="7"/>
  <c r="E38" i="7"/>
  <c r="C38" i="7"/>
  <c r="B38" i="7"/>
  <c r="G37" i="7"/>
  <c r="D37" i="7"/>
  <c r="D36" i="7"/>
  <c r="G36" i="7" s="1"/>
  <c r="G35" i="7"/>
  <c r="D35" i="7"/>
  <c r="D34" i="7"/>
  <c r="G34" i="7" s="1"/>
  <c r="G33" i="7"/>
  <c r="D33" i="7"/>
  <c r="D32" i="7"/>
  <c r="G32" i="7" s="1"/>
  <c r="G31" i="7"/>
  <c r="D31" i="7"/>
  <c r="D30" i="7"/>
  <c r="D28" i="7" s="1"/>
  <c r="G29" i="7"/>
  <c r="D29" i="7"/>
  <c r="F28" i="7"/>
  <c r="E28" i="7"/>
  <c r="C28" i="7"/>
  <c r="B28" i="7"/>
  <c r="G27" i="7"/>
  <c r="D27" i="7"/>
  <c r="D26" i="7"/>
  <c r="G26" i="7" s="1"/>
  <c r="G25" i="7"/>
  <c r="D25" i="7"/>
  <c r="D24" i="7"/>
  <c r="G24" i="7" s="1"/>
  <c r="G23" i="7"/>
  <c r="D23" i="7"/>
  <c r="D22" i="7"/>
  <c r="G22" i="7" s="1"/>
  <c r="G21" i="7"/>
  <c r="D21" i="7"/>
  <c r="D20" i="7"/>
  <c r="D18" i="7" s="1"/>
  <c r="G19" i="7"/>
  <c r="D19" i="7"/>
  <c r="F18" i="7"/>
  <c r="E18" i="7"/>
  <c r="C18" i="7"/>
  <c r="B18" i="7"/>
  <c r="G17" i="7"/>
  <c r="D17" i="7"/>
  <c r="D16" i="7"/>
  <c r="G16" i="7" s="1"/>
  <c r="G15" i="7"/>
  <c r="D15" i="7"/>
  <c r="D14" i="7"/>
  <c r="G14" i="7" s="1"/>
  <c r="G13" i="7"/>
  <c r="D13" i="7"/>
  <c r="D12" i="7"/>
  <c r="D10" i="7" s="1"/>
  <c r="G11" i="7"/>
  <c r="D11" i="7"/>
  <c r="F10" i="7"/>
  <c r="F9" i="7" s="1"/>
  <c r="F159" i="7" s="1"/>
  <c r="E10" i="7"/>
  <c r="E9" i="7" s="1"/>
  <c r="E159" i="7" s="1"/>
  <c r="C10" i="7"/>
  <c r="B10" i="7"/>
  <c r="B9" i="7" s="1"/>
  <c r="B159" i="7" s="1"/>
  <c r="C9" i="7"/>
  <c r="C159" i="7" s="1"/>
  <c r="G10" i="9" l="1"/>
  <c r="G53" i="9"/>
  <c r="G43" i="9" s="1"/>
  <c r="G71" i="9"/>
  <c r="G19" i="9"/>
  <c r="G27" i="9"/>
  <c r="G61" i="9"/>
  <c r="D37" i="9"/>
  <c r="G55" i="9"/>
  <c r="G73" i="9"/>
  <c r="D10" i="9"/>
  <c r="D9" i="9" s="1"/>
  <c r="D61" i="9"/>
  <c r="D43" i="9" s="1"/>
  <c r="D29" i="8"/>
  <c r="G29" i="8" s="1"/>
  <c r="G9" i="8"/>
  <c r="G19" i="8"/>
  <c r="D19" i="8"/>
  <c r="G11" i="8"/>
  <c r="G93" i="7"/>
  <c r="G150" i="7"/>
  <c r="G10" i="7"/>
  <c r="G62" i="7"/>
  <c r="G71" i="7"/>
  <c r="G146" i="7"/>
  <c r="D9" i="7"/>
  <c r="G48" i="7"/>
  <c r="G123" i="7"/>
  <c r="D150" i="7"/>
  <c r="D84" i="7" s="1"/>
  <c r="G12" i="7"/>
  <c r="G20" i="7"/>
  <c r="G18" i="7" s="1"/>
  <c r="G30" i="7"/>
  <c r="G28" i="7" s="1"/>
  <c r="G40" i="7"/>
  <c r="G38" i="7" s="1"/>
  <c r="G50" i="7"/>
  <c r="G60" i="7"/>
  <c r="G58" i="7" s="1"/>
  <c r="G64" i="7"/>
  <c r="G76" i="7"/>
  <c r="G75" i="7" s="1"/>
  <c r="G87" i="7"/>
  <c r="G85" i="7" s="1"/>
  <c r="G95" i="7"/>
  <c r="G105" i="7"/>
  <c r="G103" i="7" s="1"/>
  <c r="G115" i="7"/>
  <c r="G113" i="7" s="1"/>
  <c r="G125" i="7"/>
  <c r="G135" i="7"/>
  <c r="G133" i="7" s="1"/>
  <c r="G139" i="7"/>
  <c r="G137" i="7" s="1"/>
  <c r="D31" i="6"/>
  <c r="G31" i="6" s="1"/>
  <c r="D30" i="6"/>
  <c r="G30" i="6" s="1"/>
  <c r="D29" i="6"/>
  <c r="G29" i="6" s="1"/>
  <c r="G28" i="6" s="1"/>
  <c r="F28" i="6"/>
  <c r="E28" i="6"/>
  <c r="D28" i="6"/>
  <c r="C28" i="6"/>
  <c r="B28" i="6"/>
  <c r="D26" i="6"/>
  <c r="D24" i="6" s="1"/>
  <c r="D25" i="6"/>
  <c r="G25" i="6" s="1"/>
  <c r="F24" i="6"/>
  <c r="F21" i="6" s="1"/>
  <c r="E24" i="6"/>
  <c r="C24" i="6"/>
  <c r="B24" i="6"/>
  <c r="B21" i="6" s="1"/>
  <c r="G23" i="6"/>
  <c r="D23" i="6"/>
  <c r="D22" i="6"/>
  <c r="G22" i="6" s="1"/>
  <c r="E21" i="6"/>
  <c r="C21" i="6"/>
  <c r="D19" i="6"/>
  <c r="G19" i="6" s="1"/>
  <c r="G18" i="6"/>
  <c r="D18" i="6"/>
  <c r="D17" i="6"/>
  <c r="G17" i="6" s="1"/>
  <c r="G16" i="6" s="1"/>
  <c r="F16" i="6"/>
  <c r="E16" i="6"/>
  <c r="C16" i="6"/>
  <c r="B16" i="6"/>
  <c r="D15" i="6"/>
  <c r="G15" i="6" s="1"/>
  <c r="G14" i="6"/>
  <c r="D14" i="6"/>
  <c r="D13" i="6"/>
  <c r="G13" i="6" s="1"/>
  <c r="G12" i="6" s="1"/>
  <c r="F12" i="6"/>
  <c r="E12" i="6"/>
  <c r="D12" i="6"/>
  <c r="C12" i="6"/>
  <c r="B12" i="6"/>
  <c r="D11" i="6"/>
  <c r="G10" i="6"/>
  <c r="D10" i="6"/>
  <c r="F9" i="6"/>
  <c r="F33" i="6" s="1"/>
  <c r="E9" i="6"/>
  <c r="E33" i="6" s="1"/>
  <c r="C9" i="6"/>
  <c r="C33" i="6" s="1"/>
  <c r="B9" i="6"/>
  <c r="B33" i="6" s="1"/>
  <c r="D77" i="9" l="1"/>
  <c r="G9" i="9"/>
  <c r="G77" i="9" s="1"/>
  <c r="G84" i="7"/>
  <c r="D159" i="7"/>
  <c r="G9" i="7"/>
  <c r="G159" i="7" s="1"/>
  <c r="D9" i="6"/>
  <c r="D33" i="6" s="1"/>
  <c r="D16" i="6"/>
  <c r="D21" i="6"/>
  <c r="G11" i="6"/>
  <c r="G9" i="6" s="1"/>
  <c r="G26" i="6"/>
  <c r="G24" i="6" s="1"/>
  <c r="G21" i="6" s="1"/>
  <c r="G33" i="6" l="1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D59" i="5" s="1"/>
  <c r="F59" i="5"/>
  <c r="G59" i="5" s="1"/>
  <c r="E59" i="5"/>
  <c r="C59" i="5"/>
  <c r="B59" i="5"/>
  <c r="G58" i="5"/>
  <c r="D58" i="5"/>
  <c r="G57" i="5"/>
  <c r="D57" i="5"/>
  <c r="G56" i="5"/>
  <c r="D56" i="5"/>
  <c r="D54" i="5" s="1"/>
  <c r="G55" i="5"/>
  <c r="D55" i="5"/>
  <c r="F54" i="5"/>
  <c r="G54" i="5" s="1"/>
  <c r="E54" i="5"/>
  <c r="C54" i="5"/>
  <c r="C65" i="5" s="1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 s="1"/>
  <c r="E45" i="5"/>
  <c r="E65" i="5" s="1"/>
  <c r="D45" i="5"/>
  <c r="D65" i="5" s="1"/>
  <c r="C45" i="5"/>
  <c r="B45" i="5"/>
  <c r="G39" i="5"/>
  <c r="D39" i="5"/>
  <c r="D37" i="5" s="1"/>
  <c r="G38" i="5"/>
  <c r="D38" i="5"/>
  <c r="F37" i="5"/>
  <c r="G37" i="5" s="1"/>
  <c r="E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D28" i="5" s="1"/>
  <c r="G28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F16" i="5"/>
  <c r="F41" i="5" s="1"/>
  <c r="E16" i="5"/>
  <c r="E41" i="5" s="1"/>
  <c r="D16" i="5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G41" i="5" s="1"/>
  <c r="D10" i="5"/>
  <c r="G9" i="5"/>
  <c r="D9" i="5"/>
  <c r="D41" i="5" l="1"/>
  <c r="D70" i="5" s="1"/>
  <c r="E70" i="5"/>
  <c r="G42" i="5"/>
  <c r="F65" i="5"/>
  <c r="G65" i="5" s="1"/>
  <c r="G70" i="5" s="1"/>
  <c r="F70" i="5" l="1"/>
  <c r="D72" i="4" l="1"/>
  <c r="D74" i="4" s="1"/>
  <c r="D64" i="4"/>
  <c r="C64" i="4"/>
  <c r="C72" i="4" s="1"/>
  <c r="C74" i="4" s="1"/>
  <c r="B64" i="4"/>
  <c r="B72" i="4" s="1"/>
  <c r="B74" i="4" s="1"/>
  <c r="D57" i="4"/>
  <c r="D59" i="4" s="1"/>
  <c r="D49" i="4"/>
  <c r="C49" i="4"/>
  <c r="C57" i="4" s="1"/>
  <c r="C59" i="4" s="1"/>
  <c r="B49" i="4"/>
  <c r="B57" i="4" s="1"/>
  <c r="B59" i="4" s="1"/>
  <c r="B44" i="4"/>
  <c r="D40" i="4"/>
  <c r="C40" i="4"/>
  <c r="B40" i="4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H27" i="2"/>
  <c r="G27" i="2"/>
  <c r="F27" i="2"/>
  <c r="E27" i="2"/>
  <c r="D27" i="2"/>
  <c r="C27" i="2"/>
  <c r="B27" i="2"/>
  <c r="F25" i="2"/>
  <c r="F24" i="2"/>
  <c r="F23" i="2"/>
  <c r="H22" i="2"/>
  <c r="G22" i="2"/>
  <c r="F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G8" i="2" s="1"/>
  <c r="G20" i="2" s="1"/>
  <c r="E9" i="2"/>
  <c r="E8" i="2" s="1"/>
  <c r="E20" i="2" s="1"/>
  <c r="D9" i="2"/>
  <c r="C9" i="2"/>
  <c r="C8" i="2" s="1"/>
  <c r="C20" i="2" s="1"/>
  <c r="B9" i="2"/>
  <c r="F9" i="2" s="1"/>
  <c r="F8" i="2" s="1"/>
  <c r="F20" i="2" s="1"/>
  <c r="H8" i="2"/>
  <c r="H20" i="2" s="1"/>
  <c r="D8" i="2"/>
  <c r="D20" i="2" s="1"/>
  <c r="B8" i="2"/>
  <c r="B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<sst xmlns="http://schemas.openxmlformats.org/spreadsheetml/2006/main" count="894" uniqueCount="644">
  <si>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</si>
  <si>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</si>
  <si>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</si>
  <si>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</si>
  <si>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</si>
  <si>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</si>
  <si>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</si>
  <si>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</si>
  <si>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</si>
  <si>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</si>
  <si>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</si>
  <si>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</si>
  <si>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</si>
  <si>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</si>
  <si>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</si>
  <si>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</si>
  <si>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</si>
  <si>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</si>
  <si>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</si>
  <si>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</si>
  <si>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</si>
  <si>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</si>
  <si>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</si>
  <si>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</si>
  <si>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</si>
  <si>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</si>
  <si>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</si>
  <si>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</si>
  <si>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</si>
  <si>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</si>
  <si>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</si>
  <si>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</si>
  <si>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</si>
  <si>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</si>
  <si>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</si>
  <si>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</si>
  <si>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</si>
  <si>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</si>
  <si>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</si>
  <si>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</si>
  <si>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</si>
  <si>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</si>
  <si>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</si>
  <si>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</si>
  <si>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</si>
  <si>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</si>
  <si>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</si>
  <si>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</si>
  <si>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</si>
  <si>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</si>
  <si>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</si>
  <si>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</si>
  <si>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</si>
  <si>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</si>
  <si>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</si>
  <si>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</si>
  <si>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</si>
  <si>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</si>
  <si>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</si>
  <si>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</si>
  <si>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</si>
  <si>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</si>
  <si>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</si>
  <si>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</si>
  <si>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</si>
  <si>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</si>
  <si>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</si>
  <si>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</si>
  <si>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</si>
  <si>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</si>
  <si>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</si>
  <si>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</si>
  <si>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</si>
  <si>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</si>
  <si>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</si>
  <si>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</si>
  <si>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</si>
  <si>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</si>
  <si>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</si>
  <si>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</si>
  <si>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</si>
  <si>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</si>
  <si>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</si>
  <si>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</si>
  <si>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</si>
  <si>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</si>
  <si>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</si>
  <si>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</si>
  <si>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</si>
  <si>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</si>
  <si>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</si>
  <si>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</si>
  <si>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</si>
  <si>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</si>
  <si>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</si>
  <si>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</si>
  <si>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</si>
  <si>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</si>
  <si>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</si>
  <si>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</si>
  <si>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</si>
  <si>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</si>
  <si>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</si>
  <si>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</si>
  <si>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</si>
  <si>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</si>
  <si>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</si>
  <si>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</si>
  <si>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</si>
  <si>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</si>
  <si>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</si>
  <si>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</si>
  <si>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</si>
  <si>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</si>
  <si>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</si>
  <si>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</si>
  <si>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</si>
  <si>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</si>
  <si>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</si>
  <si>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</si>
  <si>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</si>
  <si>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</si>
  <si>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</si>
  <si>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2019 y al 31 de Diciembre de 2020</t>
  </si>
  <si>
    <t>Formato 2 Informe Analítico de la Deuda Pública y Otros Pasivos - LDF</t>
  </si>
  <si>
    <t>Informe Analítico de la Deuda Pública y Otros Pasivos - LDF</t>
  </si>
  <si>
    <t>Al 31 de Diciembre de 2019 y al 31 de Diciembre de 2020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</si>
  <si>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</si>
  <si>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</si>
  <si>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</si>
  <si>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</si>
  <si>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</si>
  <si>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</si>
  <si>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</si>
  <si>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</si>
  <si>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</si>
  <si>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</si>
  <si>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</si>
  <si>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</si>
  <si>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</si>
  <si>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</si>
  <si>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</si>
  <si>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</si>
  <si>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</si>
  <si>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</si>
  <si>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</si>
  <si>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</si>
  <si>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</si>
  <si>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</si>
  <si>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</si>
  <si>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</si>
  <si>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</si>
  <si>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</si>
  <si>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</si>
  <si>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</si>
  <si>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</si>
  <si>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</si>
  <si>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</si>
  <si>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</si>
  <si>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</si>
  <si>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</si>
  <si>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</si>
  <si>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</si>
  <si>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</si>
  <si>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</si>
  <si>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</si>
  <si>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</si>
  <si>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</si>
  <si>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</si>
  <si>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</si>
  <si>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</si>
  <si>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</si>
  <si>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</si>
  <si>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</si>
  <si>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</si>
  <si>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</si>
  <si>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</si>
  <si>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</si>
  <si>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</si>
  <si>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</si>
  <si>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</si>
  <si>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</si>
  <si>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</si>
  <si>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</si>
  <si>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</si>
  <si>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</si>
  <si>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</si>
  <si>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</si>
  <si>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</si>
  <si>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</si>
  <si>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</si>
  <si>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</si>
  <si>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</si>
  <si>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</si>
  <si>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</si>
  <si>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</si>
  <si>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</si>
  <si>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</si>
  <si>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</si>
  <si>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</si>
  <si>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</si>
  <si>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</si>
  <si>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</si>
  <si>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</si>
  <si>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</si>
  <si>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</si>
  <si>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</si>
  <si>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</si>
  <si>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</si>
  <si>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</si>
  <si>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</si>
  <si>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</si>
  <si>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</si>
  <si>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</si>
  <si>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</si>
  <si>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</si>
  <si>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</si>
  <si>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</si>
  <si>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</si>
  <si>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</si>
  <si>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</si>
  <si>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</si>
  <si>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</si>
  <si>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</si>
  <si>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</si>
  <si>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</si>
  <si>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</si>
  <si>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</si>
  <si>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</si>
  <si>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</si>
  <si>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</si>
  <si>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</si>
  <si>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</si>
  <si>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</si>
  <si>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</si>
  <si>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</si>
  <si>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</si>
  <si>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</si>
  <si>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</si>
  <si>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</si>
  <si>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</si>
  <si>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</si>
  <si>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</si>
  <si>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</si>
  <si>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</si>
  <si>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</si>
  <si>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</si>
  <si>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</si>
  <si>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</si>
  <si>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</si>
  <si>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</si>
  <si>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</si>
  <si>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</si>
  <si>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</si>
  <si>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</si>
  <si>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</si>
  <si>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</si>
  <si>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</si>
  <si>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</si>
  <si>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</si>
  <si>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</si>
  <si>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</si>
  <si>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</si>
  <si>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</si>
  <si>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</si>
  <si>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</si>
  <si>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</si>
  <si>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</si>
  <si>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</si>
  <si>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</si>
  <si>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</si>
  <si>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</si>
  <si>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</si>
  <si>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</si>
  <si>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</si>
  <si>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</si>
  <si>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</si>
  <si>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</si>
  <si>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</si>
  <si>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</si>
  <si>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</si>
  <si>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</si>
  <si>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</si>
  <si>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</si>
  <si>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</si>
  <si>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</si>
  <si>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</si>
  <si>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</si>
  <si>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</si>
  <si>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</si>
  <si>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</si>
  <si>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</si>
  <si>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</si>
  <si>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</si>
  <si>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</si>
  <si>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</si>
  <si>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</si>
  <si>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</si>
  <si>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</si>
  <si>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</si>
  <si>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</si>
  <si>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</si>
  <si>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</si>
  <si>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</si>
  <si>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</si>
  <si>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</si>
  <si>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</si>
  <si>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</si>
  <si>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</si>
  <si>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</si>
  <si>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</si>
  <si>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</si>
  <si>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</si>
  <si>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</si>
  <si>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</si>
  <si>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</si>
  <si>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</si>
  <si>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</si>
  <si>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</si>
  <si>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</si>
  <si>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</si>
  <si>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</si>
  <si>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</si>
  <si>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</si>
  <si>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6 a) Estado Analítico del Ejercicio del Presupuesto de Egresos Detallado - LDF 
                       (Clasificación por Objeto del Gasto)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</si>
  <si>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</si>
  <si>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</si>
  <si>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</si>
  <si>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</si>
  <si>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</si>
  <si>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</si>
  <si>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</si>
  <si>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</si>
  <si>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</si>
  <si>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</si>
  <si>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</si>
  <si>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</si>
  <si>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</si>
  <si>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</si>
  <si>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</si>
  <si>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</si>
  <si>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</si>
  <si>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</si>
  <si>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</si>
  <si>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</si>
  <si>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</si>
  <si>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</si>
  <si>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</si>
  <si>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</si>
  <si>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</si>
  <si>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</si>
  <si>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</si>
  <si>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</si>
  <si>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</si>
  <si>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</si>
  <si>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</si>
  <si>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</si>
  <si>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</si>
  <si>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</si>
  <si>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</si>
  <si>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</si>
  <si>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</si>
  <si>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</si>
  <si>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</si>
  <si>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</si>
  <si>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</si>
  <si>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</si>
  <si>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</si>
  <si>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</si>
  <si>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</si>
  <si>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</si>
  <si>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</si>
  <si>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</si>
  <si>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</si>
  <si>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</si>
  <si>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</si>
  <si>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</si>
  <si>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</si>
  <si>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</si>
  <si>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</si>
  <si>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</si>
  <si>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</si>
  <si>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</si>
  <si>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</si>
  <si>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</si>
  <si>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</si>
  <si>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</si>
  <si>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</si>
  <si>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</si>
  <si>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</si>
  <si>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</si>
  <si>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</si>
  <si>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</si>
  <si>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</si>
  <si>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</si>
  <si>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</si>
  <si>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</si>
  <si>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</si>
  <si>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</si>
  <si>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</si>
  <si>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</si>
  <si>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</si>
  <si>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</si>
  <si>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</si>
  <si>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</si>
  <si>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</si>
  <si>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</si>
  <si>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</si>
  <si>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</si>
  <si>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</si>
  <si>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</si>
  <si>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</si>
  <si>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</si>
  <si>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</si>
  <si>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</si>
  <si>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</si>
  <si>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</si>
  <si>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</si>
  <si>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</si>
  <si>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</si>
  <si>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</si>
  <si>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</si>
  <si>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</si>
  <si>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</si>
  <si>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</si>
  <si>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</si>
  <si>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</si>
  <si>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</si>
  <si>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</si>
  <si>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</si>
  <si>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</si>
  <si>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</si>
  <si>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</si>
  <si>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</si>
  <si>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</si>
  <si>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</si>
  <si>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</si>
  <si>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</si>
  <si>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</si>
  <si>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</si>
  <si>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</si>
  <si>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</si>
  <si>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</si>
  <si>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</si>
  <si>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</si>
  <si>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</si>
  <si>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</si>
  <si>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</si>
  <si>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</si>
  <si>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</si>
  <si>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</si>
  <si>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</si>
  <si>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</si>
  <si>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</si>
  <si>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</si>
  <si>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</si>
  <si>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</si>
  <si>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</si>
  <si>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</si>
  <si>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</si>
  <si>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</si>
  <si>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</si>
  <si>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</si>
  <si>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</si>
  <si>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</si>
  <si>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</si>
  <si>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</si>
  <si>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</si>
  <si>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</si>
  <si>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</si>
  <si>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</si>
  <si>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</si>
  <si>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</si>
  <si>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</si>
  <si>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</si>
  <si>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</si>
  <si>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</si>
  <si>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</si>
  <si>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</si>
  <si>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</si>
  <si>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</si>
  <si>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</si>
  <si>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</si>
  <si>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</si>
  <si>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</si>
  <si>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</si>
  <si>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</si>
  <si>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</si>
  <si>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</si>
  <si>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</si>
  <si>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</si>
  <si>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</si>
  <si>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</si>
  <si>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</si>
  <si>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</si>
  <si>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</si>
  <si>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</si>
  <si>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</si>
  <si>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</si>
  <si>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</si>
  <si>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</si>
  <si>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</si>
  <si>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</si>
  <si>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</si>
  <si>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</si>
  <si>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</si>
  <si>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</si>
  <si>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</si>
  <si>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</si>
  <si>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</si>
  <si>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</si>
  <si>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</si>
  <si>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</si>
  <si>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</si>
  <si>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</si>
  <si>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</si>
  <si>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</si>
  <si>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</si>
  <si>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</si>
  <si>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</si>
  <si>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</si>
  <si>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</si>
  <si>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</si>
  <si>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</si>
  <si>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</si>
  <si>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</si>
  <si>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</si>
  <si>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</si>
  <si>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</si>
  <si>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</si>
  <si>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</si>
  <si>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</si>
  <si>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</si>
  <si>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</si>
  <si>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</si>
  <si>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</si>
  <si>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</si>
  <si>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</si>
  <si>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</si>
  <si>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C. Dependencia o Unidad Administrativa 3</t>
  </si>
  <si>
    <t>D. Dependencia o Unidad Administrativa 4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</si>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</sst>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43" fontId="1" fillId="0" borderId="12" xfId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3" fontId="0" fillId="0" borderId="15" xfId="0" applyNumberFormat="1" applyFont="1" applyFill="1" applyBorder="1" applyProtection="1">
      <protection locked="0"/>
    </xf>
    <xf numFmtId="43" fontId="10" fillId="2" borderId="14" xfId="1" applyFont="1" applyFill="1" applyBorder="1"/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3"/>
    </xf>
    <xf numFmtId="0" fontId="13" fillId="0" borderId="0" xfId="0" applyFont="1"/>
    <xf numFmtId="0" fontId="0" fillId="0" borderId="12" xfId="0" applyFill="1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wrapText="1" indent="6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8" xfId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15" fillId="0" borderId="5" xfId="2" applyFont="1" applyFill="1" applyBorder="1" applyAlignment="1">
      <alignment horizontal="left" vertical="top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43" fontId="0" fillId="0" borderId="13" xfId="1" applyFont="1" applyBorder="1"/>
    <xf numFmtId="0" fontId="0" fillId="0" borderId="0" xfId="0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0" fillId="0" borderId="0" xfId="0" applyFill="1" applyBorder="1"/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43" fontId="3" fillId="0" borderId="6" xfId="1" applyFont="1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indent="3"/>
    </xf>
    <xf numFmtId="0" fontId="18" fillId="0" borderId="12" xfId="0" applyFont="1" applyFill="1" applyBorder="1" applyAlignment="1">
      <alignment horizontal="left" vertical="center" indent="6"/>
    </xf>
    <xf numFmtId="0" fontId="18" fillId="0" borderId="12" xfId="0" applyFont="1" applyFill="1" applyBorder="1" applyAlignment="1">
      <alignment horizontal="left" indent="6"/>
    </xf>
    <xf numFmtId="0" fontId="18" fillId="0" borderId="12" xfId="0" applyFont="1" applyFill="1" applyBorder="1" applyAlignment="1">
      <alignment horizontal="left" vertical="center" indent="9"/>
    </xf>
    <xf numFmtId="0" fontId="18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left" vertical="center" indent="3"/>
    </xf>
    <xf numFmtId="0" fontId="18" fillId="0" borderId="12" xfId="0" applyFont="1" applyFill="1" applyBorder="1" applyAlignment="1">
      <alignment horizontal="left" vertical="center" wrapText="1" indent="9"/>
    </xf>
    <xf numFmtId="0" fontId="18" fillId="0" borderId="12" xfId="0" applyFont="1" applyFill="1" applyBorder="1" applyAlignment="1">
      <alignment horizontal="left" wrapText="1" indent="9"/>
    </xf>
    <xf numFmtId="0" fontId="18" fillId="0" borderId="12" xfId="0" applyFont="1" applyFill="1" applyBorder="1" applyAlignment="1">
      <alignment horizontal="left" vertical="center" wrapText="1" indent="3"/>
    </xf>
    <xf numFmtId="0" fontId="17" fillId="0" borderId="12" xfId="0" applyFont="1" applyFill="1" applyBorder="1" applyAlignment="1">
      <alignment horizontal="left" vertical="center" wrapText="1" indent="3"/>
    </xf>
    <xf numFmtId="0" fontId="18" fillId="0" borderId="13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s10\Compartida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opLeftCell="A64" zoomScaleNormal="100" workbookViewId="0">
      <selection activeCell="A113" sqref="A113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48" t="s">
        <v>0</v>
      </c>
      <c r="B1" s="148"/>
      <c r="C1" s="148"/>
      <c r="D1" s="148"/>
      <c r="E1" s="148"/>
      <c r="F1" s="148"/>
    </row>
    <row r="2" spans="1:6">
      <c r="A2" s="149" t="s">
        <v>122</v>
      </c>
      <c r="B2" s="150"/>
      <c r="C2" s="150"/>
      <c r="D2" s="150"/>
      <c r="E2" s="150"/>
      <c r="F2" s="151"/>
    </row>
    <row r="3" spans="1:6">
      <c r="A3" s="152" t="s">
        <v>1</v>
      </c>
      <c r="B3" s="153"/>
      <c r="C3" s="153"/>
      <c r="D3" s="153"/>
      <c r="E3" s="153"/>
      <c r="F3" s="154"/>
    </row>
    <row r="4" spans="1:6">
      <c r="A4" s="155" t="s">
        <v>123</v>
      </c>
      <c r="B4" s="156"/>
      <c r="C4" s="156"/>
      <c r="D4" s="156"/>
      <c r="E4" s="156"/>
      <c r="F4" s="157"/>
    </row>
    <row r="5" spans="1:6">
      <c r="A5" s="158" t="s">
        <v>2</v>
      </c>
      <c r="B5" s="159"/>
      <c r="C5" s="159"/>
      <c r="D5" s="159"/>
      <c r="E5" s="159"/>
      <c r="F5" s="160"/>
    </row>
    <row r="6" spans="1:6" s="6" customFormat="1">
      <c r="A6" s="2" t="s">
        <v>3</v>
      </c>
      <c r="B6" s="3">
        <v>2020</v>
      </c>
      <c r="C6" s="4">
        <v>2019</v>
      </c>
      <c r="D6" s="5" t="s">
        <v>4</v>
      </c>
      <c r="E6" s="3">
        <v>2020</v>
      </c>
      <c r="F6" s="4">
        <v>2019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245865971.59999999</v>
      </c>
      <c r="C9" s="32">
        <f>SUM(C10:C16)</f>
        <v>166718862.69999999</v>
      </c>
      <c r="D9" s="20" t="s">
        <v>10</v>
      </c>
      <c r="E9" s="32">
        <f>SUM(E10:E18)</f>
        <v>76310619.929999992</v>
      </c>
      <c r="F9" s="32">
        <f>SUM(F10:F18)</f>
        <v>75195477.200000003</v>
      </c>
    </row>
    <row r="10" spans="1:6">
      <c r="A10" s="14" t="s">
        <v>11</v>
      </c>
      <c r="B10" s="35">
        <v>696210.62</v>
      </c>
      <c r="C10" s="35">
        <v>0</v>
      </c>
      <c r="D10" s="21" t="s">
        <v>12</v>
      </c>
      <c r="E10" s="35">
        <v>11395689.73</v>
      </c>
      <c r="F10" s="35">
        <v>18330445.460000001</v>
      </c>
    </row>
    <row r="11" spans="1:6">
      <c r="A11" s="14" t="s">
        <v>13</v>
      </c>
      <c r="B11" s="35">
        <v>72487482.799999997</v>
      </c>
      <c r="C11" s="35">
        <v>44264860.109999999</v>
      </c>
      <c r="D11" s="21" t="s">
        <v>14</v>
      </c>
      <c r="E11" s="35">
        <v>35769500.399999999</v>
      </c>
      <c r="F11" s="35">
        <v>35225652.020000003</v>
      </c>
    </row>
    <row r="12" spans="1:6">
      <c r="A12" s="14" t="s">
        <v>15</v>
      </c>
      <c r="B12" s="32"/>
      <c r="C12" s="32"/>
      <c r="D12" s="21" t="s">
        <v>16</v>
      </c>
      <c r="E12" s="35">
        <v>14507825.77</v>
      </c>
      <c r="F12" s="35">
        <v>11248088.07</v>
      </c>
    </row>
    <row r="13" spans="1:6">
      <c r="A13" s="14" t="s">
        <v>17</v>
      </c>
      <c r="B13" s="35">
        <v>122706790.91</v>
      </c>
      <c r="C13" s="35">
        <v>84057646.010000005</v>
      </c>
      <c r="D13" s="21" t="s">
        <v>18</v>
      </c>
      <c r="E13" s="32"/>
      <c r="F13" s="32"/>
    </row>
    <row r="14" spans="1:6">
      <c r="A14" s="14" t="s">
        <v>19</v>
      </c>
      <c r="B14" s="35">
        <v>49975487.270000003</v>
      </c>
      <c r="C14" s="35">
        <v>38396356.579999998</v>
      </c>
      <c r="D14" s="21" t="s">
        <v>20</v>
      </c>
      <c r="E14" s="35">
        <v>1272235.58</v>
      </c>
      <c r="F14" s="35">
        <v>2399198.15</v>
      </c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9742277.4000000004</v>
      </c>
      <c r="F16" s="35">
        <v>5907165.3600000003</v>
      </c>
    </row>
    <row r="17" spans="1:6">
      <c r="A17" s="13" t="s">
        <v>25</v>
      </c>
      <c r="B17" s="32">
        <f>SUM(B18:B24)</f>
        <v>17832200.969999999</v>
      </c>
      <c r="C17" s="32">
        <f>SUM(C18:C24)</f>
        <v>14386092.780000001</v>
      </c>
      <c r="D17" s="21" t="s">
        <v>26</v>
      </c>
      <c r="E17" s="35">
        <v>-59754.87</v>
      </c>
      <c r="F17" s="35">
        <v>-23304.92</v>
      </c>
    </row>
    <row r="18" spans="1:6">
      <c r="A18" s="15" t="s">
        <v>27</v>
      </c>
      <c r="B18" s="32"/>
      <c r="C18" s="32"/>
      <c r="D18" s="21" t="s">
        <v>28</v>
      </c>
      <c r="E18" s="35">
        <v>3682845.92</v>
      </c>
      <c r="F18" s="35">
        <v>2108233.06</v>
      </c>
    </row>
    <row r="19" spans="1:6">
      <c r="A19" s="15" t="s">
        <v>29</v>
      </c>
      <c r="B19" s="35">
        <v>1631504.24</v>
      </c>
      <c r="C19" s="35">
        <v>1035749.46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939997.15</v>
      </c>
      <c r="C20" s="35">
        <v>909245.96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54.99</v>
      </c>
      <c r="C21" s="35">
        <v>54.99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234392.23</v>
      </c>
      <c r="C22" s="35">
        <v>216181.23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442230.88</v>
      </c>
      <c r="F23" s="32">
        <f>F24+F25</f>
        <v>-1655589.91</v>
      </c>
    </row>
    <row r="24" spans="1:6">
      <c r="A24" s="15" t="s">
        <v>39</v>
      </c>
      <c r="B24" s="35">
        <v>15026252.359999999</v>
      </c>
      <c r="C24" s="35">
        <v>12224861.140000001</v>
      </c>
      <c r="D24" s="21" t="s">
        <v>40</v>
      </c>
      <c r="E24" s="35">
        <v>442230.88</v>
      </c>
      <c r="F24" s="35">
        <v>-1655589.91</v>
      </c>
    </row>
    <row r="25" spans="1:6">
      <c r="A25" s="13" t="s">
        <v>41</v>
      </c>
      <c r="B25" s="32">
        <f>SUM(B26:B30)</f>
        <v>18091000.07</v>
      </c>
      <c r="C25" s="32">
        <f>SUM(C26:C30)</f>
        <v>21303303.900000002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1427959.03</v>
      </c>
      <c r="C26" s="35">
        <v>1427959.03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435000</v>
      </c>
      <c r="C27" s="35">
        <v>435000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16228041.039999999</v>
      </c>
      <c r="C29" s="35">
        <v>19440344.870000001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8583471.8499999996</v>
      </c>
      <c r="F38" s="32">
        <f>SUM(F39:F41)</f>
        <v>8440748.9299999997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-16980</v>
      </c>
      <c r="C41" s="32">
        <f>SUM(C42:C45)</f>
        <v>-16980</v>
      </c>
      <c r="D41" s="21" t="s">
        <v>74</v>
      </c>
      <c r="E41" s="35">
        <v>8583471.8499999996</v>
      </c>
      <c r="F41" s="35">
        <v>8440748.9299999997</v>
      </c>
    </row>
    <row r="42" spans="1:6">
      <c r="A42" s="15" t="s">
        <v>75</v>
      </c>
      <c r="B42" s="35">
        <v>-16980</v>
      </c>
      <c r="C42" s="35">
        <v>-16980</v>
      </c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281772192.63999999</v>
      </c>
      <c r="C47" s="34">
        <f>C9+C17+C25+C31+C37+C38+C41</f>
        <v>202391279.38</v>
      </c>
      <c r="D47" s="23" t="s">
        <v>84</v>
      </c>
      <c r="E47" s="34">
        <f>E9+E19+E23+E26+E27+E31+E38+E42</f>
        <v>85336322.659999982</v>
      </c>
      <c r="F47" s="34">
        <f>F9+F19+F23+F26+F27+F31+F38+F42</f>
        <v>81980636.219999999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3357597.9</v>
      </c>
      <c r="C50" s="35">
        <v>3253460.37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1973147658.5599999</v>
      </c>
      <c r="C52" s="35">
        <v>1838372185.2</v>
      </c>
      <c r="D52" s="20" t="s">
        <v>92</v>
      </c>
      <c r="E52" s="35">
        <v>91107280.930000007</v>
      </c>
      <c r="F52" s="35">
        <v>105050446.84</v>
      </c>
    </row>
    <row r="53" spans="1:6">
      <c r="A53" s="13" t="s">
        <v>93</v>
      </c>
      <c r="B53" s="35">
        <v>285424516.66000003</v>
      </c>
      <c r="C53" s="35">
        <v>270894051.29000002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12774068.68</v>
      </c>
      <c r="C54" s="35">
        <v>10461028.68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-180474450.91999999</v>
      </c>
      <c r="C55" s="35">
        <v>-156506109.09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1214356.98</v>
      </c>
      <c r="C56" s="35">
        <v>1175906.98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91107280.930000007</v>
      </c>
      <c r="F57" s="34">
        <f>SUM(F50:F55)</f>
        <v>105050446.84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176443603.58999997</v>
      </c>
      <c r="F59" s="34">
        <f>F47+F57</f>
        <v>187031083.06</v>
      </c>
    </row>
    <row r="60" spans="1:6">
      <c r="A60" s="16" t="s">
        <v>104</v>
      </c>
      <c r="B60" s="34">
        <f>SUM(B50:B58)</f>
        <v>2095443747.8599997</v>
      </c>
      <c r="C60" s="34">
        <f>SUM(C50:C58)</f>
        <v>1967650523.4300001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2377215940.4999995</v>
      </c>
      <c r="C62" s="34">
        <f>SUM(C47+C60)</f>
        <v>2170041802.8099999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486275436.76999998</v>
      </c>
      <c r="F63" s="32">
        <f>SUM(F64:F66)</f>
        <v>486275436.76999998</v>
      </c>
    </row>
    <row r="64" spans="1:6">
      <c r="A64" s="11"/>
      <c r="B64" s="30"/>
      <c r="C64" s="30"/>
      <c r="D64" s="27" t="s">
        <v>108</v>
      </c>
      <c r="E64" s="35">
        <v>486275436.76999998</v>
      </c>
      <c r="F64" s="35">
        <v>486275436.76999998</v>
      </c>
    </row>
    <row r="65" spans="1:6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1714496900.1400001</v>
      </c>
      <c r="F68" s="32">
        <f>SUM(F69:F73)</f>
        <v>1496735282.98</v>
      </c>
    </row>
    <row r="69" spans="1:6">
      <c r="A69" s="17"/>
      <c r="B69" s="30"/>
      <c r="C69" s="30"/>
      <c r="D69" s="27" t="s">
        <v>112</v>
      </c>
      <c r="E69" s="35">
        <v>221221162.00999999</v>
      </c>
      <c r="F69" s="35">
        <v>188173879.88999999</v>
      </c>
    </row>
    <row r="70" spans="1:6">
      <c r="A70" s="17"/>
      <c r="B70" s="30"/>
      <c r="C70" s="30"/>
      <c r="D70" s="27" t="s">
        <v>113</v>
      </c>
      <c r="E70" s="35">
        <v>1493275738.1300001</v>
      </c>
      <c r="F70" s="35">
        <v>1308561403.0899999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2200772336.9099998</v>
      </c>
      <c r="F79" s="34">
        <f>F63+F68+F75</f>
        <v>1983010719.75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2377215940.5</v>
      </c>
      <c r="F81" s="34">
        <f>F59+F79</f>
        <v>2170041802.8099999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5"/>
    <row r="98" spans="1:5"/>
    <row r="99" spans="1:5">
      <c r="A99" s="19" t="s">
        <v>637</v>
      </c>
      <c r="E99" t="s">
        <v>638</v>
      </c>
    </row>
    <row r="100" spans="1:5">
      <c r="A100" s="19" t="s">
        <v>639</v>
      </c>
      <c r="E100" t="s">
        <v>640</v>
      </c>
    </row>
    <row r="101" spans="1:5"/>
    <row r="102" spans="1:5"/>
    <row r="103" spans="1:5"/>
    <row r="104" spans="1:5"/>
    <row r="105" spans="1:5"/>
    <row r="106" spans="1:5">
      <c r="A106" s="19" t="s">
        <v>641</v>
      </c>
    </row>
    <row r="107" spans="1:5">
      <c r="A107" s="19" t="s">
        <v>642</v>
      </c>
    </row>
    <row r="108" spans="1:5">
      <c r="A108" s="19" t="s">
        <v>643</v>
      </c>
    </row>
    <row r="109" spans="1:5"/>
    <row r="110" spans="1:5"/>
    <row r="111" spans="1:5"/>
    <row r="112" spans="1: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disablePrompts="1"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B1" workbookViewId="0">
      <selection sqref="A1:F1"/>
    </sheetView>
  </sheetViews>
  <sheetFormatPr baseColWidth="10" defaultRowHeight="15"/>
  <cols>
    <col min="1" max="1" width="56.5703125" customWidth="1"/>
    <col min="2" max="2" width="20.7109375" customWidth="1"/>
    <col min="3" max="3" width="19.5703125" customWidth="1"/>
    <col min="4" max="4" width="18.28515625" customWidth="1"/>
    <col min="5" max="5" width="17" customWidth="1"/>
    <col min="6" max="6" width="22.28515625" customWidth="1"/>
    <col min="7" max="7" width="18.85546875" customWidth="1"/>
    <col min="8" max="8" width="26.5703125" customWidth="1"/>
  </cols>
  <sheetData>
    <row r="1" spans="1:9" ht="26.25">
      <c r="A1" s="162" t="s">
        <v>124</v>
      </c>
      <c r="B1" s="162"/>
      <c r="C1" s="162"/>
      <c r="D1" s="162"/>
      <c r="E1" s="162"/>
      <c r="F1" s="162"/>
      <c r="G1" s="162"/>
      <c r="H1" s="162"/>
      <c r="I1" s="1"/>
    </row>
    <row r="2" spans="1:9">
      <c r="A2" s="149" t="s">
        <v>122</v>
      </c>
      <c r="B2" s="150"/>
      <c r="C2" s="150"/>
      <c r="D2" s="150"/>
      <c r="E2" s="150"/>
      <c r="F2" s="150"/>
      <c r="G2" s="150"/>
      <c r="H2" s="151"/>
    </row>
    <row r="3" spans="1:9">
      <c r="A3" s="152" t="s">
        <v>125</v>
      </c>
      <c r="B3" s="153"/>
      <c r="C3" s="153"/>
      <c r="D3" s="153"/>
      <c r="E3" s="153"/>
      <c r="F3" s="153"/>
      <c r="G3" s="153"/>
      <c r="H3" s="154"/>
    </row>
    <row r="4" spans="1:9">
      <c r="A4" s="155" t="s">
        <v>126</v>
      </c>
      <c r="B4" s="156"/>
      <c r="C4" s="156"/>
      <c r="D4" s="156"/>
      <c r="E4" s="156"/>
      <c r="F4" s="156"/>
      <c r="G4" s="156"/>
      <c r="H4" s="157"/>
    </row>
    <row r="5" spans="1:9">
      <c r="A5" s="158" t="s">
        <v>2</v>
      </c>
      <c r="B5" s="159"/>
      <c r="C5" s="159"/>
      <c r="D5" s="159"/>
      <c r="E5" s="159"/>
      <c r="F5" s="159"/>
      <c r="G5" s="159"/>
      <c r="H5" s="160"/>
    </row>
    <row r="6" spans="1:9" ht="45">
      <c r="A6" s="36" t="s">
        <v>127</v>
      </c>
      <c r="B6" s="37" t="s">
        <v>128</v>
      </c>
      <c r="C6" s="36" t="s">
        <v>129</v>
      </c>
      <c r="D6" s="36" t="s">
        <v>130</v>
      </c>
      <c r="E6" s="36" t="s">
        <v>131</v>
      </c>
      <c r="F6" s="36" t="s">
        <v>132</v>
      </c>
      <c r="G6" s="36" t="s">
        <v>133</v>
      </c>
      <c r="H6" s="38" t="s">
        <v>134</v>
      </c>
      <c r="I6" s="39"/>
    </row>
    <row r="7" spans="1:9">
      <c r="A7" s="17"/>
      <c r="B7" s="17"/>
      <c r="C7" s="17"/>
      <c r="D7" s="17"/>
      <c r="E7" s="17"/>
      <c r="F7" s="17"/>
      <c r="G7" s="17"/>
      <c r="H7" s="17"/>
      <c r="I7" s="39"/>
    </row>
    <row r="8" spans="1:9">
      <c r="A8" s="40" t="s">
        <v>135</v>
      </c>
      <c r="B8" s="34">
        <f>B9+B13</f>
        <v>105050446.84</v>
      </c>
      <c r="C8" s="34">
        <f>C9+C13</f>
        <v>91107280.930000007</v>
      </c>
      <c r="D8" s="34">
        <f t="shared" ref="D8:H8" si="0">D9+D13</f>
        <v>-1213359.03</v>
      </c>
      <c r="E8" s="34">
        <f t="shared" si="0"/>
        <v>0</v>
      </c>
      <c r="F8" s="34">
        <f>F9+F13</f>
        <v>197371086.80000001</v>
      </c>
      <c r="G8" s="34">
        <f t="shared" si="0"/>
        <v>0</v>
      </c>
      <c r="H8" s="34">
        <f t="shared" si="0"/>
        <v>0</v>
      </c>
    </row>
    <row r="9" spans="1:9">
      <c r="A9" s="41" t="s">
        <v>136</v>
      </c>
      <c r="B9" s="32">
        <f>SUM(B10:B12)</f>
        <v>0</v>
      </c>
      <c r="C9" s="32">
        <f t="shared" ref="C9:H13" si="1">SUM(C10:C12)</f>
        <v>0</v>
      </c>
      <c r="D9" s="32">
        <f t="shared" si="1"/>
        <v>-1213359.03</v>
      </c>
      <c r="E9" s="32">
        <f t="shared" si="1"/>
        <v>0</v>
      </c>
      <c r="F9" s="32">
        <f>B9+C9-D9+E9</f>
        <v>1213359.03</v>
      </c>
      <c r="G9" s="32">
        <f t="shared" si="1"/>
        <v>0</v>
      </c>
      <c r="H9" s="32">
        <f t="shared" si="1"/>
        <v>0</v>
      </c>
    </row>
    <row r="10" spans="1:9">
      <c r="A10" s="42" t="s">
        <v>137</v>
      </c>
      <c r="B10" s="32"/>
      <c r="C10" s="32"/>
      <c r="D10" s="35">
        <v>-1213359.03</v>
      </c>
      <c r="E10" s="32"/>
      <c r="F10" s="35">
        <v>-109747.93</v>
      </c>
      <c r="G10" s="32"/>
      <c r="H10" s="32"/>
    </row>
    <row r="11" spans="1:9">
      <c r="A11" s="42" t="s">
        <v>138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>
      <c r="A12" s="42" t="s">
        <v>139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>
      <c r="A13" s="41" t="s">
        <v>140</v>
      </c>
      <c r="B13" s="32">
        <f>SUM(B14:B16)</f>
        <v>105050446.84</v>
      </c>
      <c r="C13" s="32">
        <f t="shared" ref="C13:H13" si="2">SUM(C14:C16)</f>
        <v>91107280.930000007</v>
      </c>
      <c r="D13" s="32">
        <f t="shared" si="2"/>
        <v>0</v>
      </c>
      <c r="E13" s="32">
        <f t="shared" si="2"/>
        <v>0</v>
      </c>
      <c r="F13" s="32">
        <f t="shared" ref="F13" si="3">B13+C13-D13+E13</f>
        <v>196157727.77000001</v>
      </c>
      <c r="G13" s="32">
        <f t="shared" si="1"/>
        <v>0</v>
      </c>
      <c r="H13" s="32">
        <f t="shared" si="2"/>
        <v>0</v>
      </c>
    </row>
    <row r="14" spans="1:9">
      <c r="A14" s="42" t="s">
        <v>141</v>
      </c>
      <c r="B14" s="35">
        <v>105050446.84</v>
      </c>
      <c r="C14" s="35">
        <v>91107280.930000007</v>
      </c>
      <c r="D14" s="32"/>
      <c r="E14" s="32"/>
      <c r="F14" s="32">
        <f>B14+C14-D14+E14</f>
        <v>196157727.77000001</v>
      </c>
      <c r="G14" s="32"/>
      <c r="H14" s="32"/>
    </row>
    <row r="15" spans="1:9">
      <c r="A15" s="42" t="s">
        <v>142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>
      <c r="A16" s="42" t="s">
        <v>143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>
      <c r="A17" s="11"/>
      <c r="B17" s="43"/>
      <c r="C17" s="43"/>
      <c r="D17" s="43"/>
      <c r="E17" s="43"/>
      <c r="F17" s="43"/>
      <c r="G17" s="43"/>
      <c r="H17" s="43"/>
    </row>
    <row r="18" spans="1:8">
      <c r="A18" s="40" t="s">
        <v>144</v>
      </c>
      <c r="B18" s="34"/>
      <c r="C18" s="44"/>
      <c r="D18" s="44"/>
      <c r="E18" s="44"/>
      <c r="F18" s="34">
        <f t="shared" ref="F18" si="4">B18+C18-D18+E18</f>
        <v>0</v>
      </c>
      <c r="G18" s="44"/>
      <c r="H18" s="44"/>
    </row>
    <row r="19" spans="1:8">
      <c r="A19" s="8"/>
      <c r="B19" s="45"/>
      <c r="C19" s="45"/>
      <c r="D19" s="45"/>
      <c r="E19" s="45"/>
      <c r="F19" s="45"/>
      <c r="G19" s="45"/>
      <c r="H19" s="45"/>
    </row>
    <row r="20" spans="1:8">
      <c r="A20" s="40" t="s">
        <v>145</v>
      </c>
      <c r="B20" s="34">
        <f>B8+B18</f>
        <v>105050446.84</v>
      </c>
      <c r="C20" s="34">
        <f t="shared" ref="C20:H20" si="5">C8+C18</f>
        <v>91107280.930000007</v>
      </c>
      <c r="D20" s="34">
        <f t="shared" si="5"/>
        <v>-1213359.03</v>
      </c>
      <c r="E20" s="34">
        <f t="shared" si="5"/>
        <v>0</v>
      </c>
      <c r="F20" s="34">
        <f>F8+F18</f>
        <v>197371086.80000001</v>
      </c>
      <c r="G20" s="34">
        <f t="shared" si="5"/>
        <v>0</v>
      </c>
      <c r="H20" s="34">
        <f t="shared" si="5"/>
        <v>0</v>
      </c>
    </row>
    <row r="21" spans="1:8">
      <c r="A21" s="11"/>
      <c r="B21" s="33"/>
      <c r="C21" s="33"/>
      <c r="D21" s="33"/>
      <c r="E21" s="33"/>
      <c r="F21" s="33"/>
      <c r="G21" s="33"/>
      <c r="H21" s="33"/>
    </row>
    <row r="22" spans="1:8" ht="17.25">
      <c r="A22" s="40" t="s">
        <v>146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>
      <c r="A23" s="46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>
      <c r="A24" s="46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>
      <c r="A25" s="46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>
      <c r="A26" s="47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40" t="s">
        <v>151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>
      <c r="A28" s="46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>
      <c r="A29" s="46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>
      <c r="A30" s="46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>
      <c r="A31" s="48" t="s">
        <v>150</v>
      </c>
      <c r="B31" s="49"/>
      <c r="C31" s="49"/>
      <c r="D31" s="49"/>
      <c r="E31" s="49"/>
      <c r="F31" s="49"/>
      <c r="G31" s="49"/>
      <c r="H31" s="49"/>
    </row>
    <row r="32" spans="1:8">
      <c r="A32" s="1"/>
    </row>
    <row r="33" spans="1:8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>
      <c r="A34" s="161"/>
      <c r="B34" s="161"/>
      <c r="C34" s="161"/>
      <c r="D34" s="161"/>
      <c r="E34" s="161"/>
      <c r="F34" s="161"/>
      <c r="G34" s="161"/>
      <c r="H34" s="161"/>
    </row>
    <row r="35" spans="1:8">
      <c r="A35" s="161"/>
      <c r="B35" s="161"/>
      <c r="C35" s="161"/>
      <c r="D35" s="161"/>
      <c r="E35" s="161"/>
      <c r="F35" s="161"/>
      <c r="G35" s="161"/>
      <c r="H35" s="161"/>
    </row>
    <row r="36" spans="1:8">
      <c r="A36" s="161"/>
      <c r="B36" s="161"/>
      <c r="C36" s="161"/>
      <c r="D36" s="161"/>
      <c r="E36" s="161"/>
      <c r="F36" s="161"/>
      <c r="G36" s="161"/>
      <c r="H36" s="161"/>
    </row>
    <row r="37" spans="1:8">
      <c r="A37" s="161"/>
      <c r="B37" s="161"/>
      <c r="C37" s="161"/>
      <c r="D37" s="161"/>
      <c r="E37" s="161"/>
      <c r="F37" s="161"/>
      <c r="G37" s="161"/>
      <c r="H37" s="161"/>
    </row>
    <row r="38" spans="1:8">
      <c r="A38" s="1"/>
    </row>
    <row r="39" spans="1:8" ht="30">
      <c r="A39" s="36" t="s">
        <v>156</v>
      </c>
      <c r="B39" s="36" t="s">
        <v>157</v>
      </c>
      <c r="C39" s="36" t="s">
        <v>158</v>
      </c>
      <c r="D39" s="36" t="s">
        <v>159</v>
      </c>
      <c r="E39" s="36" t="s">
        <v>160</v>
      </c>
      <c r="F39" s="38" t="s">
        <v>161</v>
      </c>
    </row>
    <row r="40" spans="1:8">
      <c r="A40" s="8"/>
      <c r="B40" s="50"/>
      <c r="C40" s="50"/>
      <c r="D40" s="50"/>
      <c r="E40" s="50"/>
      <c r="F40" s="50"/>
    </row>
    <row r="41" spans="1:8">
      <c r="A41" s="40" t="s">
        <v>162</v>
      </c>
      <c r="B41" s="51">
        <f>SUM(B42:B45)</f>
        <v>0</v>
      </c>
      <c r="C41" s="51">
        <f t="shared" ref="C41:F41" si="8">SUM(C42:C45)</f>
        <v>0</v>
      </c>
      <c r="D41" s="51">
        <f t="shared" si="8"/>
        <v>0</v>
      </c>
      <c r="E41" s="51">
        <f t="shared" si="8"/>
        <v>0</v>
      </c>
      <c r="F41" s="51">
        <f t="shared" si="8"/>
        <v>0</v>
      </c>
    </row>
    <row r="42" spans="1:8">
      <c r="A42" s="46" t="s">
        <v>163</v>
      </c>
      <c r="B42" s="52"/>
      <c r="C42" s="52"/>
      <c r="D42" s="52"/>
      <c r="E42" s="52"/>
      <c r="F42" s="52"/>
      <c r="G42" s="53"/>
      <c r="H42" s="53"/>
    </row>
    <row r="43" spans="1:8">
      <c r="A43" s="46" t="s">
        <v>164</v>
      </c>
      <c r="B43" s="52"/>
      <c r="C43" s="52"/>
      <c r="D43" s="52"/>
      <c r="E43" s="52"/>
      <c r="F43" s="52"/>
      <c r="G43" s="53"/>
      <c r="H43" s="53"/>
    </row>
    <row r="44" spans="1:8">
      <c r="A44" s="46" t="s">
        <v>165</v>
      </c>
      <c r="B44" s="52"/>
      <c r="C44" s="52"/>
      <c r="D44" s="52"/>
      <c r="E44" s="52"/>
      <c r="F44" s="52"/>
      <c r="G44" s="53"/>
      <c r="H44" s="53"/>
    </row>
    <row r="45" spans="1:8">
      <c r="A45" s="54" t="s">
        <v>150</v>
      </c>
      <c r="B45" s="18"/>
      <c r="C45" s="18"/>
      <c r="D45" s="18"/>
      <c r="E45" s="18"/>
      <c r="F45" s="18"/>
    </row>
    <row r="49" spans="1:5">
      <c r="A49" t="s">
        <v>637</v>
      </c>
      <c r="E49" t="s">
        <v>638</v>
      </c>
    </row>
    <row r="50" spans="1:5">
      <c r="A50" t="s">
        <v>639</v>
      </c>
      <c r="E50" t="s">
        <v>640</v>
      </c>
    </row>
    <row r="56" spans="1:5">
      <c r="A56" t="s">
        <v>641</v>
      </c>
    </row>
    <row r="57" spans="1:5">
      <c r="A57" t="s">
        <v>642</v>
      </c>
    </row>
    <row r="58" spans="1:5">
      <c r="A58" t="s">
        <v>643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4" sqref="A24:E33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8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55"/>
    </row>
    <row r="2" spans="1:12">
      <c r="A2" s="149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2">
      <c r="A3" s="152" t="s">
        <v>167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2">
      <c r="A4" s="155" t="s">
        <v>168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2">
      <c r="A5" s="152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2" ht="75">
      <c r="A6" s="38" t="s">
        <v>169</v>
      </c>
      <c r="B6" s="38" t="s">
        <v>170</v>
      </c>
      <c r="C6" s="38" t="s">
        <v>171</v>
      </c>
      <c r="D6" s="38" t="s">
        <v>172</v>
      </c>
      <c r="E6" s="38" t="s">
        <v>173</v>
      </c>
      <c r="F6" s="38" t="s">
        <v>174</v>
      </c>
      <c r="G6" s="38" t="s">
        <v>175</v>
      </c>
      <c r="H6" s="38" t="s">
        <v>176</v>
      </c>
      <c r="I6" s="4" t="s">
        <v>177</v>
      </c>
      <c r="J6" s="4" t="s">
        <v>178</v>
      </c>
      <c r="K6" s="4" t="s">
        <v>179</v>
      </c>
    </row>
    <row r="7" spans="1:1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>
      <c r="A8" s="10" t="s">
        <v>180</v>
      </c>
      <c r="B8" s="57"/>
      <c r="C8" s="57"/>
      <c r="D8" s="57"/>
      <c r="E8" s="58">
        <f>SUM(E9:E12)</f>
        <v>0</v>
      </c>
      <c r="F8" s="57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>
      <c r="A9" s="59" t="s">
        <v>181</v>
      </c>
      <c r="B9" s="60"/>
      <c r="C9" s="60"/>
      <c r="D9" s="60"/>
      <c r="E9" s="61"/>
      <c r="F9" s="52"/>
      <c r="G9" s="61"/>
      <c r="H9" s="61"/>
      <c r="I9" s="61"/>
      <c r="J9" s="61"/>
      <c r="K9" s="61">
        <v>0</v>
      </c>
      <c r="L9" s="53"/>
    </row>
    <row r="10" spans="1:12">
      <c r="A10" s="59" t="s">
        <v>182</v>
      </c>
      <c r="B10" s="60"/>
      <c r="C10" s="60"/>
      <c r="D10" s="60"/>
      <c r="E10" s="61"/>
      <c r="F10" s="52"/>
      <c r="G10" s="61"/>
      <c r="H10" s="61"/>
      <c r="I10" s="61"/>
      <c r="J10" s="61"/>
      <c r="K10" s="61">
        <v>0</v>
      </c>
      <c r="L10" s="53"/>
    </row>
    <row r="11" spans="1:12">
      <c r="A11" s="59" t="s">
        <v>183</v>
      </c>
      <c r="B11" s="60"/>
      <c r="C11" s="60"/>
      <c r="D11" s="60"/>
      <c r="E11" s="61"/>
      <c r="F11" s="52"/>
      <c r="G11" s="61"/>
      <c r="H11" s="61"/>
      <c r="I11" s="61"/>
      <c r="J11" s="61"/>
      <c r="K11" s="61">
        <v>0</v>
      </c>
      <c r="L11" s="53"/>
    </row>
    <row r="12" spans="1:12">
      <c r="A12" s="59" t="s">
        <v>184</v>
      </c>
      <c r="B12" s="60"/>
      <c r="C12" s="60"/>
      <c r="D12" s="60"/>
      <c r="E12" s="61"/>
      <c r="F12" s="52"/>
      <c r="G12" s="61"/>
      <c r="H12" s="61"/>
      <c r="I12" s="61"/>
      <c r="J12" s="61"/>
      <c r="K12" s="61">
        <v>0</v>
      </c>
      <c r="L12" s="53"/>
    </row>
    <row r="13" spans="1:12">
      <c r="A13" s="62" t="s">
        <v>150</v>
      </c>
      <c r="B13" s="63"/>
      <c r="C13" s="63"/>
      <c r="D13" s="63"/>
      <c r="E13" s="64"/>
      <c r="F13" s="11"/>
      <c r="G13" s="64"/>
      <c r="H13" s="64"/>
      <c r="I13" s="64"/>
      <c r="J13" s="64"/>
      <c r="K13" s="64"/>
    </row>
    <row r="14" spans="1:12">
      <c r="A14" s="10" t="s">
        <v>185</v>
      </c>
      <c r="B14" s="57"/>
      <c r="C14" s="57"/>
      <c r="D14" s="57"/>
      <c r="E14" s="58">
        <f>SUM(E15:E18)</f>
        <v>0</v>
      </c>
      <c r="F14" s="57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>
      <c r="A15" s="59" t="s">
        <v>186</v>
      </c>
      <c r="B15" s="60"/>
      <c r="C15" s="60"/>
      <c r="D15" s="60"/>
      <c r="E15" s="61"/>
      <c r="F15" s="52"/>
      <c r="G15" s="61"/>
      <c r="H15" s="61"/>
      <c r="I15" s="61"/>
      <c r="J15" s="61"/>
      <c r="K15" s="61">
        <v>0</v>
      </c>
      <c r="L15" s="53"/>
    </row>
    <row r="16" spans="1:12">
      <c r="A16" s="59" t="s">
        <v>187</v>
      </c>
      <c r="B16" s="60"/>
      <c r="C16" s="60"/>
      <c r="D16" s="60"/>
      <c r="E16" s="61"/>
      <c r="F16" s="52"/>
      <c r="G16" s="61"/>
      <c r="H16" s="61"/>
      <c r="I16" s="61"/>
      <c r="J16" s="61"/>
      <c r="K16" s="61">
        <v>0</v>
      </c>
      <c r="L16" s="53"/>
    </row>
    <row r="17" spans="1:11">
      <c r="A17" s="59" t="s">
        <v>188</v>
      </c>
      <c r="B17" s="60"/>
      <c r="C17" s="60"/>
      <c r="D17" s="60"/>
      <c r="E17" s="61"/>
      <c r="F17" s="52"/>
      <c r="G17" s="61"/>
      <c r="H17" s="61"/>
      <c r="I17" s="61"/>
      <c r="J17" s="61"/>
      <c r="K17" s="61">
        <v>0</v>
      </c>
    </row>
    <row r="18" spans="1:11">
      <c r="A18" s="59" t="s">
        <v>189</v>
      </c>
      <c r="B18" s="60"/>
      <c r="C18" s="60"/>
      <c r="D18" s="60"/>
      <c r="E18" s="61"/>
      <c r="F18" s="52"/>
      <c r="G18" s="61"/>
      <c r="H18" s="61"/>
      <c r="I18" s="61"/>
      <c r="J18" s="61"/>
      <c r="K18" s="61">
        <v>0</v>
      </c>
    </row>
    <row r="19" spans="1:11">
      <c r="A19" s="62" t="s">
        <v>150</v>
      </c>
      <c r="B19" s="63"/>
      <c r="C19" s="63"/>
      <c r="D19" s="63"/>
      <c r="E19" s="64"/>
      <c r="F19" s="11"/>
      <c r="G19" s="64"/>
      <c r="H19" s="64"/>
      <c r="I19" s="64"/>
      <c r="J19" s="64"/>
      <c r="K19" s="64"/>
    </row>
    <row r="20" spans="1:11">
      <c r="A20" s="10" t="s">
        <v>190</v>
      </c>
      <c r="B20" s="57"/>
      <c r="C20" s="57"/>
      <c r="D20" s="57"/>
      <c r="E20" s="58">
        <f>E8+E14</f>
        <v>0</v>
      </c>
      <c r="F20" s="57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>
      <c r="A21" s="65"/>
      <c r="B21" s="66"/>
      <c r="C21" s="66"/>
      <c r="D21" s="66"/>
      <c r="E21" s="66"/>
      <c r="F21" s="66"/>
      <c r="G21" s="67"/>
      <c r="H21" s="67"/>
      <c r="I21" s="67"/>
      <c r="J21" s="67"/>
      <c r="K21" s="67"/>
    </row>
    <row r="24" spans="1:11">
      <c r="A24" t="s">
        <v>637</v>
      </c>
      <c r="E24" t="s">
        <v>638</v>
      </c>
    </row>
    <row r="25" spans="1:11">
      <c r="A25" t="s">
        <v>639</v>
      </c>
      <c r="E25" t="s">
        <v>640</v>
      </c>
    </row>
    <row r="31" spans="1:11">
      <c r="A31" t="s">
        <v>641</v>
      </c>
    </row>
    <row r="32" spans="1:11">
      <c r="A32" t="s">
        <v>642</v>
      </c>
    </row>
    <row r="33" spans="1:1">
      <c r="A33" t="s">
        <v>643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A78" sqref="A78:E87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8" t="s">
        <v>191</v>
      </c>
      <c r="B1" s="148"/>
      <c r="C1" s="148"/>
      <c r="D1" s="148"/>
      <c r="E1" s="55"/>
      <c r="F1" s="55"/>
      <c r="G1" s="55"/>
      <c r="H1" s="55"/>
      <c r="I1" s="55"/>
      <c r="J1" s="55"/>
      <c r="K1" s="55"/>
    </row>
    <row r="2" spans="1:11">
      <c r="A2" s="149" t="s">
        <v>122</v>
      </c>
      <c r="B2" s="150"/>
      <c r="C2" s="150"/>
      <c r="D2" s="151"/>
    </row>
    <row r="3" spans="1:11">
      <c r="A3" s="152" t="s">
        <v>192</v>
      </c>
      <c r="B3" s="153"/>
      <c r="C3" s="153"/>
      <c r="D3" s="154"/>
    </row>
    <row r="4" spans="1:11">
      <c r="A4" s="155" t="s">
        <v>168</v>
      </c>
      <c r="B4" s="156"/>
      <c r="C4" s="156"/>
      <c r="D4" s="157"/>
    </row>
    <row r="5" spans="1:11">
      <c r="A5" s="158" t="s">
        <v>2</v>
      </c>
      <c r="B5" s="159"/>
      <c r="C5" s="159"/>
      <c r="D5" s="160"/>
    </row>
    <row r="7" spans="1:11" ht="30">
      <c r="A7" s="68" t="s">
        <v>4</v>
      </c>
      <c r="B7" s="38" t="s">
        <v>193</v>
      </c>
      <c r="C7" s="38" t="s">
        <v>194</v>
      </c>
      <c r="D7" s="38" t="s">
        <v>195</v>
      </c>
    </row>
    <row r="8" spans="1:11">
      <c r="A8" s="16" t="s">
        <v>196</v>
      </c>
      <c r="B8" s="69">
        <f>SUM(B9:B11)</f>
        <v>810993601.83999991</v>
      </c>
      <c r="C8" s="69">
        <f>SUM(C9:C11)</f>
        <v>832203121.49000001</v>
      </c>
      <c r="D8" s="69">
        <f>SUM(D9:D11)</f>
        <v>805996532.97000003</v>
      </c>
    </row>
    <row r="9" spans="1:11">
      <c r="A9" s="70" t="s">
        <v>197</v>
      </c>
      <c r="B9" s="71">
        <v>557546648.26999998</v>
      </c>
      <c r="C9" s="71">
        <v>536479878.01999998</v>
      </c>
      <c r="D9" s="71">
        <v>510273289.5</v>
      </c>
    </row>
    <row r="10" spans="1:11">
      <c r="A10" s="70" t="s">
        <v>198</v>
      </c>
      <c r="B10" s="71">
        <v>253446953.56999999</v>
      </c>
      <c r="C10" s="71">
        <v>295723243.47000003</v>
      </c>
      <c r="D10" s="71">
        <v>295723243.47000003</v>
      </c>
    </row>
    <row r="11" spans="1:11">
      <c r="A11" s="70" t="s">
        <v>199</v>
      </c>
      <c r="B11" s="72"/>
      <c r="C11" s="72"/>
      <c r="D11" s="72"/>
    </row>
    <row r="12" spans="1:11">
      <c r="A12" s="13"/>
      <c r="B12" s="73"/>
      <c r="C12" s="73"/>
      <c r="D12" s="73"/>
    </row>
    <row r="13" spans="1:11">
      <c r="A13" s="16" t="s">
        <v>200</v>
      </c>
      <c r="B13" s="69">
        <f>SUM(B14:B15)</f>
        <v>810993601.83999991</v>
      </c>
      <c r="C13" s="69">
        <f t="shared" ref="C13:D13" si="0">SUM(C14:C15)</f>
        <v>750957594.33999991</v>
      </c>
      <c r="D13" s="69">
        <f t="shared" si="0"/>
        <v>712469182.07999992</v>
      </c>
    </row>
    <row r="14" spans="1:11">
      <c r="A14" s="70" t="s">
        <v>201</v>
      </c>
      <c r="B14" s="71">
        <v>557546648.26999998</v>
      </c>
      <c r="C14" s="71">
        <v>515784464.70999998</v>
      </c>
      <c r="D14" s="71">
        <v>499172058.38999999</v>
      </c>
    </row>
    <row r="15" spans="1:11">
      <c r="A15" s="70" t="s">
        <v>202</v>
      </c>
      <c r="B15" s="71">
        <v>253446953.56999999</v>
      </c>
      <c r="C15" s="71">
        <v>235173129.63</v>
      </c>
      <c r="D15" s="71">
        <v>213297123.69</v>
      </c>
    </row>
    <row r="16" spans="1:11">
      <c r="A16" s="13"/>
      <c r="B16" s="73"/>
      <c r="C16" s="73"/>
      <c r="D16" s="73"/>
    </row>
    <row r="17" spans="1:4">
      <c r="A17" s="16" t="s">
        <v>203</v>
      </c>
      <c r="B17" s="74">
        <v>0</v>
      </c>
      <c r="C17" s="69">
        <f>C18+C19</f>
        <v>0</v>
      </c>
      <c r="D17" s="69">
        <f>D18+D19</f>
        <v>0</v>
      </c>
    </row>
    <row r="18" spans="1:4">
      <c r="A18" s="70" t="s">
        <v>204</v>
      </c>
      <c r="B18" s="75">
        <v>0</v>
      </c>
      <c r="C18" s="71">
        <v>0</v>
      </c>
      <c r="D18" s="71">
        <v>0</v>
      </c>
    </row>
    <row r="19" spans="1:4">
      <c r="A19" s="70" t="s">
        <v>205</v>
      </c>
      <c r="B19" s="75">
        <v>0</v>
      </c>
      <c r="C19" s="71">
        <v>0</v>
      </c>
      <c r="D19" s="76">
        <v>0</v>
      </c>
    </row>
    <row r="20" spans="1:4">
      <c r="A20" s="13"/>
      <c r="B20" s="73"/>
      <c r="C20" s="73"/>
      <c r="D20" s="73"/>
    </row>
    <row r="21" spans="1:4">
      <c r="A21" s="16" t="s">
        <v>206</v>
      </c>
      <c r="B21" s="69">
        <f>B8-B13+B17</f>
        <v>0</v>
      </c>
      <c r="C21" s="69">
        <f>C8-C13+C17</f>
        <v>81245527.150000095</v>
      </c>
      <c r="D21" s="69">
        <f>D8-D13+D17</f>
        <v>93527350.890000105</v>
      </c>
    </row>
    <row r="22" spans="1:4">
      <c r="A22" s="16"/>
      <c r="B22" s="73"/>
      <c r="C22" s="73"/>
      <c r="D22" s="73"/>
    </row>
    <row r="23" spans="1:4">
      <c r="A23" s="16" t="s">
        <v>207</v>
      </c>
      <c r="B23" s="69">
        <f>B21-B11</f>
        <v>0</v>
      </c>
      <c r="C23" s="69">
        <f>C21-C11</f>
        <v>81245527.150000095</v>
      </c>
      <c r="D23" s="69">
        <f>D21-D11</f>
        <v>93527350.890000105</v>
      </c>
    </row>
    <row r="24" spans="1:4">
      <c r="A24" s="16"/>
      <c r="B24" s="77"/>
      <c r="C24" s="77"/>
      <c r="D24" s="77"/>
    </row>
    <row r="25" spans="1:4">
      <c r="A25" s="78" t="s">
        <v>208</v>
      </c>
      <c r="B25" s="69">
        <f>B23-B17</f>
        <v>0</v>
      </c>
      <c r="C25" s="69">
        <f>C23-C17</f>
        <v>81245527.150000095</v>
      </c>
      <c r="D25" s="69">
        <f>D23-D17</f>
        <v>93527350.890000105</v>
      </c>
    </row>
    <row r="26" spans="1:4">
      <c r="A26" s="79"/>
      <c r="B26" s="80"/>
      <c r="C26" s="80"/>
      <c r="D26" s="80"/>
    </row>
    <row r="27" spans="1:4">
      <c r="A27" s="1"/>
    </row>
    <row r="28" spans="1:4">
      <c r="A28" s="68" t="s">
        <v>209</v>
      </c>
      <c r="B28" s="38" t="s">
        <v>210</v>
      </c>
      <c r="C28" s="38" t="s">
        <v>194</v>
      </c>
      <c r="D28" s="38" t="s">
        <v>211</v>
      </c>
    </row>
    <row r="29" spans="1:4">
      <c r="A29" s="16" t="s">
        <v>212</v>
      </c>
      <c r="B29" s="58">
        <f>SUM(B30:B31)</f>
        <v>1229015.8</v>
      </c>
      <c r="C29" s="58">
        <f>SUM(C30:C31)</f>
        <v>109747.93</v>
      </c>
      <c r="D29" s="58">
        <f>SUM(D30:D31)</f>
        <v>109747.93</v>
      </c>
    </row>
    <row r="30" spans="1:4">
      <c r="A30" s="70" t="s">
        <v>213</v>
      </c>
      <c r="B30" s="81">
        <v>0</v>
      </c>
      <c r="C30" s="81">
        <v>0</v>
      </c>
      <c r="D30" s="81">
        <v>0</v>
      </c>
    </row>
    <row r="31" spans="1:4">
      <c r="A31" s="70" t="s">
        <v>214</v>
      </c>
      <c r="B31" s="81">
        <v>1229015.8</v>
      </c>
      <c r="C31" s="81">
        <v>109747.93</v>
      </c>
      <c r="D31" s="81">
        <v>109747.93</v>
      </c>
    </row>
    <row r="32" spans="1:4">
      <c r="A32" s="11"/>
      <c r="B32" s="64"/>
      <c r="C32" s="64"/>
      <c r="D32" s="64"/>
    </row>
    <row r="33" spans="1:4">
      <c r="A33" s="16" t="s">
        <v>215</v>
      </c>
      <c r="B33" s="58">
        <f>B25+B29</f>
        <v>1229015.8</v>
      </c>
      <c r="C33" s="58">
        <f>C25+C29</f>
        <v>81355275.080000103</v>
      </c>
      <c r="D33" s="58">
        <f>D25+D29</f>
        <v>93637098.820000112</v>
      </c>
    </row>
    <row r="34" spans="1:4">
      <c r="A34" s="65"/>
      <c r="B34" s="82"/>
      <c r="C34" s="82"/>
      <c r="D34" s="82"/>
    </row>
    <row r="35" spans="1:4">
      <c r="A35" s="1"/>
    </row>
    <row r="36" spans="1:4" ht="30">
      <c r="A36" s="68" t="s">
        <v>209</v>
      </c>
      <c r="B36" s="38" t="s">
        <v>216</v>
      </c>
      <c r="C36" s="38" t="s">
        <v>194</v>
      </c>
      <c r="D36" s="38" t="s">
        <v>195</v>
      </c>
    </row>
    <row r="37" spans="1:4">
      <c r="A37" s="16" t="s">
        <v>217</v>
      </c>
      <c r="B37" s="58">
        <f>SUM(B38:B39)</f>
        <v>0</v>
      </c>
      <c r="C37" s="58">
        <f>SUM(C38:C39)</f>
        <v>0</v>
      </c>
      <c r="D37" s="58">
        <f>SUM(D38:D39)</f>
        <v>0</v>
      </c>
    </row>
    <row r="38" spans="1:4">
      <c r="A38" s="70" t="s">
        <v>218</v>
      </c>
      <c r="B38" s="61"/>
      <c r="C38" s="61"/>
      <c r="D38" s="61"/>
    </row>
    <row r="39" spans="1:4">
      <c r="A39" s="70" t="s">
        <v>219</v>
      </c>
      <c r="B39" s="61"/>
      <c r="C39" s="61"/>
      <c r="D39" s="61"/>
    </row>
    <row r="40" spans="1:4">
      <c r="A40" s="16" t="s">
        <v>220</v>
      </c>
      <c r="B40" s="58">
        <f>SUM(B41:B42)</f>
        <v>4060992</v>
      </c>
      <c r="C40" s="58">
        <f>SUM(C41:C42)</f>
        <v>2901800</v>
      </c>
      <c r="D40" s="58">
        <f>SUM(D41:D42)</f>
        <v>2901800</v>
      </c>
    </row>
    <row r="41" spans="1:4">
      <c r="A41" s="70" t="s">
        <v>221</v>
      </c>
      <c r="B41" s="81">
        <v>0</v>
      </c>
      <c r="C41" s="81">
        <v>0</v>
      </c>
      <c r="D41" s="81">
        <v>0</v>
      </c>
    </row>
    <row r="42" spans="1:4">
      <c r="A42" s="70" t="s">
        <v>222</v>
      </c>
      <c r="B42" s="81">
        <v>4060992</v>
      </c>
      <c r="C42" s="81">
        <v>2901800</v>
      </c>
      <c r="D42" s="81">
        <v>2901800</v>
      </c>
    </row>
    <row r="43" spans="1:4">
      <c r="A43" s="11"/>
      <c r="B43" s="64"/>
      <c r="C43" s="64"/>
      <c r="D43" s="64"/>
    </row>
    <row r="44" spans="1:4">
      <c r="A44" s="16" t="s">
        <v>223</v>
      </c>
      <c r="B44" s="58">
        <f>B37-B40</f>
        <v>-4060992</v>
      </c>
      <c r="C44" s="58">
        <f>C37-C40</f>
        <v>-2901800</v>
      </c>
      <c r="D44" s="58">
        <f>D37-D40</f>
        <v>-2901800</v>
      </c>
    </row>
    <row r="45" spans="1:4">
      <c r="A45" s="83"/>
      <c r="B45" s="84"/>
      <c r="C45" s="84"/>
      <c r="D45" s="84"/>
    </row>
    <row r="47" spans="1:4" ht="30">
      <c r="A47" s="68" t="s">
        <v>209</v>
      </c>
      <c r="B47" s="38" t="s">
        <v>216</v>
      </c>
      <c r="C47" s="38" t="s">
        <v>194</v>
      </c>
      <c r="D47" s="38" t="s">
        <v>195</v>
      </c>
    </row>
    <row r="48" spans="1:4">
      <c r="A48" s="85" t="s">
        <v>224</v>
      </c>
      <c r="B48" s="86">
        <v>557546648.26999998</v>
      </c>
      <c r="C48" s="86">
        <v>536479878.01999998</v>
      </c>
      <c r="D48" s="86">
        <v>510273289.5</v>
      </c>
    </row>
    <row r="49" spans="1:4">
      <c r="A49" s="87" t="s">
        <v>225</v>
      </c>
      <c r="B49" s="58">
        <f>B50-B51</f>
        <v>0</v>
      </c>
      <c r="C49" s="58">
        <f>C50-C51</f>
        <v>0</v>
      </c>
      <c r="D49" s="58">
        <f>D50-D51</f>
        <v>0</v>
      </c>
    </row>
    <row r="50" spans="1:4">
      <c r="A50" s="88" t="s">
        <v>218</v>
      </c>
      <c r="B50" s="61"/>
      <c r="C50" s="61"/>
      <c r="D50" s="61"/>
    </row>
    <row r="51" spans="1:4">
      <c r="A51" s="88" t="s">
        <v>221</v>
      </c>
      <c r="B51" s="81">
        <v>0</v>
      </c>
      <c r="C51" s="81">
        <v>0</v>
      </c>
      <c r="D51" s="81">
        <v>0</v>
      </c>
    </row>
    <row r="52" spans="1:4">
      <c r="A52" s="11"/>
      <c r="B52" s="64"/>
      <c r="C52" s="64"/>
      <c r="D52" s="64"/>
    </row>
    <row r="53" spans="1:4">
      <c r="A53" s="70" t="s">
        <v>201</v>
      </c>
      <c r="B53" s="81">
        <v>557546648.26999998</v>
      </c>
      <c r="C53" s="81">
        <v>515784464.70999998</v>
      </c>
      <c r="D53" s="81">
        <v>499172058.38999999</v>
      </c>
    </row>
    <row r="54" spans="1:4">
      <c r="A54" s="11"/>
      <c r="B54" s="64"/>
      <c r="C54" s="64"/>
      <c r="D54" s="64"/>
    </row>
    <row r="55" spans="1:4">
      <c r="A55" s="70" t="s">
        <v>204</v>
      </c>
      <c r="B55" s="89"/>
      <c r="C55" s="81">
        <v>0</v>
      </c>
      <c r="D55" s="81">
        <v>0</v>
      </c>
    </row>
    <row r="56" spans="1:4">
      <c r="A56" s="11"/>
      <c r="B56" s="64"/>
      <c r="C56" s="64"/>
      <c r="D56" s="64"/>
    </row>
    <row r="57" spans="1:4" ht="30">
      <c r="A57" s="78" t="s">
        <v>226</v>
      </c>
      <c r="B57" s="58">
        <f>B48+B49-B53-B55</f>
        <v>0</v>
      </c>
      <c r="C57" s="58">
        <f>C48+C49-C53+C55</f>
        <v>20695413.310000002</v>
      </c>
      <c r="D57" s="58">
        <f>D48+D49-D53+D55</f>
        <v>11101231.110000014</v>
      </c>
    </row>
    <row r="58" spans="1:4">
      <c r="A58" s="90"/>
      <c r="B58" s="91"/>
      <c r="C58" s="91"/>
      <c r="D58" s="91"/>
    </row>
    <row r="59" spans="1:4">
      <c r="A59" s="78" t="s">
        <v>227</v>
      </c>
      <c r="B59" s="58">
        <f>B57-B49</f>
        <v>0</v>
      </c>
      <c r="C59" s="58">
        <f>C57-C49</f>
        <v>20695413.310000002</v>
      </c>
      <c r="D59" s="58">
        <f>D57-D49</f>
        <v>11101231.110000014</v>
      </c>
    </row>
    <row r="60" spans="1:4">
      <c r="A60" s="65"/>
      <c r="B60" s="84"/>
      <c r="C60" s="84"/>
      <c r="D60" s="84"/>
    </row>
    <row r="62" spans="1:4" ht="30">
      <c r="A62" s="68" t="s">
        <v>209</v>
      </c>
      <c r="B62" s="38" t="s">
        <v>216</v>
      </c>
      <c r="C62" s="38" t="s">
        <v>194</v>
      </c>
      <c r="D62" s="38" t="s">
        <v>195</v>
      </c>
    </row>
    <row r="63" spans="1:4">
      <c r="A63" s="85" t="s">
        <v>198</v>
      </c>
      <c r="B63" s="92">
        <v>253446953.56999999</v>
      </c>
      <c r="C63" s="92">
        <v>295723243.47000003</v>
      </c>
      <c r="D63" s="92">
        <v>295723243.47000003</v>
      </c>
    </row>
    <row r="64" spans="1:4" ht="30">
      <c r="A64" s="87" t="s">
        <v>228</v>
      </c>
      <c r="B64" s="69">
        <f>B65-B66</f>
        <v>-4060992</v>
      </c>
      <c r="C64" s="69">
        <f>C65-C66</f>
        <v>-2901800</v>
      </c>
      <c r="D64" s="69">
        <f>D65-D66</f>
        <v>-2901800</v>
      </c>
    </row>
    <row r="65" spans="1:5">
      <c r="A65" s="88" t="s">
        <v>219</v>
      </c>
      <c r="B65" s="72"/>
      <c r="C65" s="72"/>
      <c r="D65" s="72"/>
    </row>
    <row r="66" spans="1:5">
      <c r="A66" s="88" t="s">
        <v>222</v>
      </c>
      <c r="B66" s="71">
        <v>4060992</v>
      </c>
      <c r="C66" s="71">
        <v>2901800</v>
      </c>
      <c r="D66" s="71">
        <v>2901800</v>
      </c>
    </row>
    <row r="67" spans="1:5">
      <c r="A67" s="11"/>
      <c r="B67" s="73"/>
      <c r="C67" s="73"/>
      <c r="D67" s="73"/>
    </row>
    <row r="68" spans="1:5">
      <c r="A68" s="70" t="s">
        <v>229</v>
      </c>
      <c r="B68" s="71">
        <v>253446953.56999999</v>
      </c>
      <c r="C68" s="71">
        <v>235173129.63</v>
      </c>
      <c r="D68" s="71">
        <v>213297123.69</v>
      </c>
    </row>
    <row r="69" spans="1:5">
      <c r="A69" s="11"/>
      <c r="B69" s="73"/>
      <c r="C69" s="73"/>
      <c r="D69" s="73"/>
    </row>
    <row r="70" spans="1:5">
      <c r="A70" s="70" t="s">
        <v>205</v>
      </c>
      <c r="B70" s="93">
        <v>0</v>
      </c>
      <c r="C70" s="71">
        <v>0</v>
      </c>
      <c r="D70" s="71">
        <v>0</v>
      </c>
    </row>
    <row r="71" spans="1:5">
      <c r="A71" s="11"/>
      <c r="B71" s="73"/>
      <c r="C71" s="73"/>
      <c r="D71" s="73"/>
    </row>
    <row r="72" spans="1:5" ht="30">
      <c r="A72" s="78" t="s">
        <v>230</v>
      </c>
      <c r="B72" s="69">
        <f>B63+B64-B68+B70</f>
        <v>-4060992</v>
      </c>
      <c r="C72" s="69">
        <f>C63+C64-C68+C70</f>
        <v>57648313.840000033</v>
      </c>
      <c r="D72" s="69">
        <f>D63+D64-D68+D70</f>
        <v>79524319.780000031</v>
      </c>
    </row>
    <row r="73" spans="1:5">
      <c r="A73" s="11"/>
      <c r="B73" s="73"/>
      <c r="C73" s="73"/>
      <c r="D73" s="73"/>
    </row>
    <row r="74" spans="1:5">
      <c r="A74" s="78" t="s">
        <v>231</v>
      </c>
      <c r="B74" s="69">
        <f>B72-B64</f>
        <v>0</v>
      </c>
      <c r="C74" s="69">
        <f>C72-C64</f>
        <v>60550113.840000033</v>
      </c>
      <c r="D74" s="69">
        <f>D72-D64</f>
        <v>82426119.780000031</v>
      </c>
    </row>
    <row r="75" spans="1:5">
      <c r="A75" s="65"/>
      <c r="B75" s="67"/>
      <c r="C75" s="67"/>
      <c r="D75" s="67"/>
    </row>
    <row r="78" spans="1:5">
      <c r="A78" t="s">
        <v>637</v>
      </c>
      <c r="E78" t="s">
        <v>638</v>
      </c>
    </row>
    <row r="79" spans="1:5">
      <c r="A79" t="s">
        <v>639</v>
      </c>
      <c r="E79" t="s">
        <v>640</v>
      </c>
    </row>
    <row r="85" spans="1:1">
      <c r="A85" t="s">
        <v>641</v>
      </c>
    </row>
    <row r="86" spans="1:1">
      <c r="A86" t="s">
        <v>642</v>
      </c>
    </row>
    <row r="87" spans="1:1">
      <c r="A87" t="s">
        <v>643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F62" sqref="F62"/>
    </sheetView>
  </sheetViews>
  <sheetFormatPr baseColWidth="10" defaultRowHeight="15"/>
  <cols>
    <col min="1" max="1" width="65.5703125" customWidth="1"/>
    <col min="2" max="2" width="15.5703125" customWidth="1"/>
    <col min="3" max="3" width="14.5703125" customWidth="1"/>
    <col min="4" max="4" width="16.85546875" customWidth="1"/>
    <col min="5" max="5" width="17.28515625" customWidth="1"/>
    <col min="6" max="6" width="17.5703125" customWidth="1"/>
    <col min="7" max="7" width="15.140625" customWidth="1"/>
  </cols>
  <sheetData>
    <row r="1" spans="1:8" ht="21">
      <c r="A1" s="166" t="s">
        <v>232</v>
      </c>
      <c r="B1" s="166"/>
      <c r="C1" s="166"/>
      <c r="D1" s="166"/>
      <c r="E1" s="166"/>
      <c r="F1" s="166"/>
      <c r="G1" s="166"/>
      <c r="H1" s="94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233</v>
      </c>
      <c r="B3" s="153"/>
      <c r="C3" s="153"/>
      <c r="D3" s="153"/>
      <c r="E3" s="153"/>
      <c r="F3" s="153"/>
      <c r="G3" s="154"/>
    </row>
    <row r="4" spans="1:8">
      <c r="A4" s="155" t="s">
        <v>168</v>
      </c>
      <c r="B4" s="156"/>
      <c r="C4" s="156"/>
      <c r="D4" s="156"/>
      <c r="E4" s="156"/>
      <c r="F4" s="156"/>
      <c r="G4" s="157"/>
    </row>
    <row r="5" spans="1:8">
      <c r="A5" s="158" t="s">
        <v>2</v>
      </c>
      <c r="B5" s="159"/>
      <c r="C5" s="159"/>
      <c r="D5" s="159"/>
      <c r="E5" s="159"/>
      <c r="F5" s="159"/>
      <c r="G5" s="160"/>
    </row>
    <row r="6" spans="1:8">
      <c r="A6" s="163" t="s">
        <v>234</v>
      </c>
      <c r="B6" s="165" t="s">
        <v>235</v>
      </c>
      <c r="C6" s="165"/>
      <c r="D6" s="165"/>
      <c r="E6" s="165"/>
      <c r="F6" s="165"/>
      <c r="G6" s="165" t="s">
        <v>236</v>
      </c>
    </row>
    <row r="7" spans="1:8" ht="30">
      <c r="A7" s="164"/>
      <c r="B7" s="95" t="s">
        <v>237</v>
      </c>
      <c r="C7" s="38" t="s">
        <v>238</v>
      </c>
      <c r="D7" s="95" t="s">
        <v>239</v>
      </c>
      <c r="E7" s="95" t="s">
        <v>194</v>
      </c>
      <c r="F7" s="95" t="s">
        <v>240</v>
      </c>
      <c r="G7" s="165"/>
    </row>
    <row r="8" spans="1:8">
      <c r="A8" s="179" t="s">
        <v>241</v>
      </c>
      <c r="B8" s="73"/>
      <c r="C8" s="73"/>
      <c r="D8" s="73"/>
      <c r="E8" s="73"/>
      <c r="F8" s="73"/>
      <c r="G8" s="73"/>
    </row>
    <row r="9" spans="1:8">
      <c r="A9" s="180" t="s">
        <v>242</v>
      </c>
      <c r="B9" s="81">
        <v>115605360</v>
      </c>
      <c r="C9" s="81">
        <v>0</v>
      </c>
      <c r="D9" s="61">
        <f>B9+C9</f>
        <v>115605360</v>
      </c>
      <c r="E9" s="81">
        <v>99192160.329999998</v>
      </c>
      <c r="F9" s="81">
        <v>99323389.310000002</v>
      </c>
      <c r="G9" s="61">
        <f>F9-B9</f>
        <v>-16281970.689999998</v>
      </c>
      <c r="H9" s="97"/>
    </row>
    <row r="10" spans="1:8">
      <c r="A10" s="180" t="s">
        <v>243</v>
      </c>
      <c r="B10" s="81">
        <v>0</v>
      </c>
      <c r="C10" s="81">
        <v>0</v>
      </c>
      <c r="D10" s="61">
        <f t="shared" ref="D10:D15" si="0">B10+C10</f>
        <v>0</v>
      </c>
      <c r="E10" s="81">
        <v>0</v>
      </c>
      <c r="F10" s="81">
        <v>0</v>
      </c>
      <c r="G10" s="61">
        <f t="shared" ref="G10:G39" si="1">F10-B10</f>
        <v>0</v>
      </c>
    </row>
    <row r="11" spans="1:8">
      <c r="A11" s="180" t="s">
        <v>244</v>
      </c>
      <c r="B11" s="81">
        <v>0</v>
      </c>
      <c r="C11" s="81">
        <v>0</v>
      </c>
      <c r="D11" s="61">
        <f t="shared" si="0"/>
        <v>0</v>
      </c>
      <c r="E11" s="81">
        <v>0</v>
      </c>
      <c r="F11" s="81">
        <v>0</v>
      </c>
      <c r="G11" s="61">
        <f t="shared" si="1"/>
        <v>0</v>
      </c>
    </row>
    <row r="12" spans="1:8">
      <c r="A12" s="180" t="s">
        <v>245</v>
      </c>
      <c r="B12" s="81">
        <v>100135836</v>
      </c>
      <c r="C12" s="81">
        <v>0</v>
      </c>
      <c r="D12" s="61">
        <f t="shared" si="0"/>
        <v>100135836</v>
      </c>
      <c r="E12" s="81">
        <v>60049149.810000002</v>
      </c>
      <c r="F12" s="81">
        <v>33711332.310000002</v>
      </c>
      <c r="G12" s="61">
        <f t="shared" si="1"/>
        <v>-66424503.689999998</v>
      </c>
    </row>
    <row r="13" spans="1:8">
      <c r="A13" s="180" t="s">
        <v>246</v>
      </c>
      <c r="B13" s="81">
        <v>1598454</v>
      </c>
      <c r="C13" s="81">
        <v>0</v>
      </c>
      <c r="D13" s="61">
        <f t="shared" si="0"/>
        <v>1598454</v>
      </c>
      <c r="E13" s="81">
        <v>1913220.21</v>
      </c>
      <c r="F13" s="81">
        <v>1913220.21</v>
      </c>
      <c r="G13" s="61">
        <f t="shared" si="1"/>
        <v>314766.20999999996</v>
      </c>
    </row>
    <row r="14" spans="1:8">
      <c r="A14" s="180" t="s">
        <v>247</v>
      </c>
      <c r="B14" s="81">
        <v>20182500</v>
      </c>
      <c r="C14" s="81">
        <v>0</v>
      </c>
      <c r="D14" s="61">
        <f t="shared" si="0"/>
        <v>20182500</v>
      </c>
      <c r="E14" s="81">
        <v>8058368.54</v>
      </c>
      <c r="F14" s="81">
        <v>8058368.54</v>
      </c>
      <c r="G14" s="61">
        <f t="shared" si="1"/>
        <v>-12124131.460000001</v>
      </c>
    </row>
    <row r="15" spans="1:8">
      <c r="A15" s="180" t="s">
        <v>248</v>
      </c>
      <c r="B15" s="81">
        <v>0</v>
      </c>
      <c r="C15" s="81">
        <v>0</v>
      </c>
      <c r="D15" s="61">
        <f t="shared" si="0"/>
        <v>0</v>
      </c>
      <c r="E15" s="81">
        <v>0</v>
      </c>
      <c r="F15" s="81">
        <v>0</v>
      </c>
      <c r="G15" s="61">
        <f t="shared" si="1"/>
        <v>0</v>
      </c>
    </row>
    <row r="16" spans="1:8">
      <c r="A16" s="181" t="s">
        <v>249</v>
      </c>
      <c r="B16" s="61">
        <f t="shared" ref="B16:F16" si="2">SUM(B17:B27)</f>
        <v>305096753.36000001</v>
      </c>
      <c r="C16" s="61">
        <f t="shared" si="2"/>
        <v>43645691.729999997</v>
      </c>
      <c r="D16" s="61">
        <f t="shared" si="2"/>
        <v>348742445.09000003</v>
      </c>
      <c r="E16" s="61">
        <f t="shared" si="2"/>
        <v>356898375.42000002</v>
      </c>
      <c r="F16" s="61">
        <f t="shared" si="2"/>
        <v>356898375.42000002</v>
      </c>
      <c r="G16" s="61">
        <f t="shared" si="1"/>
        <v>51801622.060000002</v>
      </c>
    </row>
    <row r="17" spans="1:7">
      <c r="A17" s="182" t="s">
        <v>250</v>
      </c>
      <c r="B17" s="81">
        <v>305096753.36000001</v>
      </c>
      <c r="C17" s="81">
        <v>43645691.729999997</v>
      </c>
      <c r="D17" s="61">
        <f t="shared" ref="D17:D27" si="3">B17+C17</f>
        <v>348742445.09000003</v>
      </c>
      <c r="E17" s="81">
        <v>356898375.42000002</v>
      </c>
      <c r="F17" s="81">
        <v>356898375.42000002</v>
      </c>
      <c r="G17" s="61">
        <f t="shared" si="1"/>
        <v>51801622.060000002</v>
      </c>
    </row>
    <row r="18" spans="1:7">
      <c r="A18" s="182" t="s">
        <v>251</v>
      </c>
      <c r="B18" s="61"/>
      <c r="C18" s="61"/>
      <c r="D18" s="61">
        <f t="shared" si="3"/>
        <v>0</v>
      </c>
      <c r="E18" s="61"/>
      <c r="F18" s="61"/>
      <c r="G18" s="61">
        <f t="shared" si="1"/>
        <v>0</v>
      </c>
    </row>
    <row r="19" spans="1:7">
      <c r="A19" s="182" t="s">
        <v>252</v>
      </c>
      <c r="B19" s="61"/>
      <c r="C19" s="61"/>
      <c r="D19" s="61">
        <f t="shared" si="3"/>
        <v>0</v>
      </c>
      <c r="E19" s="61"/>
      <c r="F19" s="61"/>
      <c r="G19" s="61">
        <f t="shared" si="1"/>
        <v>0</v>
      </c>
    </row>
    <row r="20" spans="1:7">
      <c r="A20" s="182" t="s">
        <v>253</v>
      </c>
      <c r="B20" s="61"/>
      <c r="C20" s="61"/>
      <c r="D20" s="61">
        <f t="shared" si="3"/>
        <v>0</v>
      </c>
      <c r="E20" s="61"/>
      <c r="F20" s="61"/>
      <c r="G20" s="61">
        <f t="shared" si="1"/>
        <v>0</v>
      </c>
    </row>
    <row r="21" spans="1:7">
      <c r="A21" s="182" t="s">
        <v>254</v>
      </c>
      <c r="B21" s="61"/>
      <c r="C21" s="61"/>
      <c r="D21" s="61">
        <f t="shared" si="3"/>
        <v>0</v>
      </c>
      <c r="E21" s="61"/>
      <c r="F21" s="61"/>
      <c r="G21" s="61">
        <f t="shared" si="1"/>
        <v>0</v>
      </c>
    </row>
    <row r="22" spans="1:7">
      <c r="A22" s="182" t="s">
        <v>255</v>
      </c>
      <c r="B22" s="61"/>
      <c r="C22" s="61"/>
      <c r="D22" s="61">
        <f t="shared" si="3"/>
        <v>0</v>
      </c>
      <c r="E22" s="61"/>
      <c r="F22" s="61"/>
      <c r="G22" s="61">
        <f t="shared" si="1"/>
        <v>0</v>
      </c>
    </row>
    <row r="23" spans="1:7">
      <c r="A23" s="182" t="s">
        <v>256</v>
      </c>
      <c r="B23" s="61"/>
      <c r="C23" s="61"/>
      <c r="D23" s="61">
        <f t="shared" si="3"/>
        <v>0</v>
      </c>
      <c r="E23" s="61"/>
      <c r="F23" s="61"/>
      <c r="G23" s="61">
        <f t="shared" si="1"/>
        <v>0</v>
      </c>
    </row>
    <row r="24" spans="1:7">
      <c r="A24" s="182" t="s">
        <v>257</v>
      </c>
      <c r="B24" s="61"/>
      <c r="C24" s="61"/>
      <c r="D24" s="61">
        <f t="shared" si="3"/>
        <v>0</v>
      </c>
      <c r="E24" s="61"/>
      <c r="F24" s="61"/>
      <c r="G24" s="61">
        <f t="shared" si="1"/>
        <v>0</v>
      </c>
    </row>
    <row r="25" spans="1:7">
      <c r="A25" s="182" t="s">
        <v>258</v>
      </c>
      <c r="B25" s="61"/>
      <c r="C25" s="61"/>
      <c r="D25" s="61">
        <f t="shared" si="3"/>
        <v>0</v>
      </c>
      <c r="E25" s="61"/>
      <c r="F25" s="61"/>
      <c r="G25" s="61">
        <f t="shared" si="1"/>
        <v>0</v>
      </c>
    </row>
    <row r="26" spans="1:7">
      <c r="A26" s="182" t="s">
        <v>259</v>
      </c>
      <c r="B26" s="61"/>
      <c r="C26" s="61"/>
      <c r="D26" s="61">
        <f t="shared" si="3"/>
        <v>0</v>
      </c>
      <c r="E26" s="61"/>
      <c r="F26" s="61"/>
      <c r="G26" s="61">
        <f t="shared" si="1"/>
        <v>0</v>
      </c>
    </row>
    <row r="27" spans="1:7">
      <c r="A27" s="182" t="s">
        <v>260</v>
      </c>
      <c r="B27" s="61"/>
      <c r="C27" s="61"/>
      <c r="D27" s="61">
        <f t="shared" si="3"/>
        <v>0</v>
      </c>
      <c r="E27" s="61"/>
      <c r="F27" s="61"/>
      <c r="G27" s="61">
        <f t="shared" si="1"/>
        <v>0</v>
      </c>
    </row>
    <row r="28" spans="1:7">
      <c r="A28" s="180" t="s">
        <v>261</v>
      </c>
      <c r="B28" s="61">
        <f>SUM(B29:B33)</f>
        <v>5240144.91</v>
      </c>
      <c r="C28" s="61">
        <f t="shared" ref="C28:F28" si="4">SUM(C29:C33)</f>
        <v>0</v>
      </c>
      <c r="D28" s="61">
        <f t="shared" si="4"/>
        <v>5240144.91</v>
      </c>
      <c r="E28" s="61">
        <f t="shared" si="4"/>
        <v>4648835.7300000004</v>
      </c>
      <c r="F28" s="61">
        <f t="shared" si="4"/>
        <v>4648835.7300000004</v>
      </c>
      <c r="G28" s="61">
        <f t="shared" si="1"/>
        <v>-591309.1799999997</v>
      </c>
    </row>
    <row r="29" spans="1:7">
      <c r="A29" s="182" t="s">
        <v>262</v>
      </c>
      <c r="B29" s="81">
        <v>5240144.91</v>
      </c>
      <c r="C29" s="81">
        <v>0</v>
      </c>
      <c r="D29" s="61">
        <f t="shared" ref="D29:D33" si="5">B29+C29</f>
        <v>5240144.91</v>
      </c>
      <c r="E29" s="81">
        <v>4648835.7300000004</v>
      </c>
      <c r="F29" s="81">
        <v>4648835.7300000004</v>
      </c>
      <c r="G29" s="61">
        <f t="shared" si="1"/>
        <v>-591309.1799999997</v>
      </c>
    </row>
    <row r="30" spans="1:7">
      <c r="A30" s="182" t="s">
        <v>263</v>
      </c>
      <c r="B30" s="61"/>
      <c r="C30" s="61"/>
      <c r="D30" s="61">
        <f t="shared" si="5"/>
        <v>0</v>
      </c>
      <c r="E30" s="61"/>
      <c r="F30" s="61"/>
      <c r="G30" s="61">
        <f t="shared" si="1"/>
        <v>0</v>
      </c>
    </row>
    <row r="31" spans="1:7">
      <c r="A31" s="182" t="s">
        <v>264</v>
      </c>
      <c r="B31" s="61"/>
      <c r="C31" s="61"/>
      <c r="D31" s="61">
        <f t="shared" si="5"/>
        <v>0</v>
      </c>
      <c r="E31" s="61"/>
      <c r="F31" s="61"/>
      <c r="G31" s="61">
        <f t="shared" si="1"/>
        <v>0</v>
      </c>
    </row>
    <row r="32" spans="1:7">
      <c r="A32" s="182" t="s">
        <v>265</v>
      </c>
      <c r="B32" s="61"/>
      <c r="C32" s="61"/>
      <c r="D32" s="61">
        <f t="shared" si="5"/>
        <v>0</v>
      </c>
      <c r="E32" s="61"/>
      <c r="F32" s="61"/>
      <c r="G32" s="61">
        <f t="shared" si="1"/>
        <v>0</v>
      </c>
    </row>
    <row r="33" spans="1:8">
      <c r="A33" s="182" t="s">
        <v>266</v>
      </c>
      <c r="B33" s="61"/>
      <c r="C33" s="61"/>
      <c r="D33" s="61">
        <f t="shared" si="5"/>
        <v>0</v>
      </c>
      <c r="E33" s="61"/>
      <c r="F33" s="61"/>
      <c r="G33" s="61">
        <f t="shared" si="1"/>
        <v>0</v>
      </c>
    </row>
    <row r="34" spans="1:8">
      <c r="A34" s="180" t="s">
        <v>267</v>
      </c>
      <c r="B34" s="81">
        <v>0</v>
      </c>
      <c r="C34" s="81">
        <v>0</v>
      </c>
      <c r="D34" s="61">
        <f>B34+C34</f>
        <v>0</v>
      </c>
      <c r="E34" s="81">
        <v>0</v>
      </c>
      <c r="F34" s="81">
        <v>0</v>
      </c>
      <c r="G34" s="61">
        <f t="shared" si="1"/>
        <v>0</v>
      </c>
    </row>
    <row r="35" spans="1:8">
      <c r="A35" s="180" t="s">
        <v>268</v>
      </c>
      <c r="B35" s="61">
        <f>B36</f>
        <v>9687600</v>
      </c>
      <c r="C35" s="61">
        <f>C36</f>
        <v>323425.5</v>
      </c>
      <c r="D35" s="61">
        <f>B35+C35</f>
        <v>10011025.5</v>
      </c>
      <c r="E35" s="61">
        <f>E36</f>
        <v>5719767.9800000004</v>
      </c>
      <c r="F35" s="61">
        <f>F36</f>
        <v>5719767.9800000004</v>
      </c>
      <c r="G35" s="61">
        <f t="shared" si="1"/>
        <v>-3967832.0199999996</v>
      </c>
    </row>
    <row r="36" spans="1:8">
      <c r="A36" s="182" t="s">
        <v>269</v>
      </c>
      <c r="B36" s="81">
        <v>9687600</v>
      </c>
      <c r="C36" s="81">
        <v>323425.5</v>
      </c>
      <c r="D36" s="61">
        <f>B36+C36</f>
        <v>10011025.5</v>
      </c>
      <c r="E36" s="81">
        <v>5719767.9800000004</v>
      </c>
      <c r="F36" s="81">
        <v>5719767.9800000004</v>
      </c>
      <c r="G36" s="61">
        <f t="shared" si="1"/>
        <v>-3967832.0199999996</v>
      </c>
    </row>
    <row r="37" spans="1:8">
      <c r="A37" s="180" t="s">
        <v>270</v>
      </c>
      <c r="B37" s="61">
        <f>B38+B39</f>
        <v>0</v>
      </c>
      <c r="C37" s="61">
        <f t="shared" ref="C37:F37" si="6">C38+C39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 t="shared" si="1"/>
        <v>0</v>
      </c>
    </row>
    <row r="38" spans="1:8">
      <c r="A38" s="182" t="s">
        <v>271</v>
      </c>
      <c r="B38" s="61"/>
      <c r="C38" s="61"/>
      <c r="D38" s="61">
        <f>B38+C38</f>
        <v>0</v>
      </c>
      <c r="E38" s="61"/>
      <c r="F38" s="61"/>
      <c r="G38" s="61">
        <f t="shared" si="1"/>
        <v>0</v>
      </c>
    </row>
    <row r="39" spans="1:8">
      <c r="A39" s="182" t="s">
        <v>272</v>
      </c>
      <c r="B39" s="61"/>
      <c r="C39" s="61"/>
      <c r="D39" s="61">
        <f>B39+C39</f>
        <v>0</v>
      </c>
      <c r="E39" s="61"/>
      <c r="F39" s="61"/>
      <c r="G39" s="61">
        <f t="shared" si="1"/>
        <v>0</v>
      </c>
    </row>
    <row r="40" spans="1:8">
      <c r="A40" s="183"/>
      <c r="B40" s="61"/>
      <c r="C40" s="61"/>
      <c r="D40" s="61"/>
      <c r="E40" s="61"/>
      <c r="F40" s="61"/>
      <c r="G40" s="61"/>
    </row>
    <row r="41" spans="1:8">
      <c r="A41" s="184" t="s">
        <v>273</v>
      </c>
      <c r="B41" s="58">
        <f>B9+B10+B11+B12+B13+B14+B15+B16+B28++B34+B35+B37</f>
        <v>557546648.26999998</v>
      </c>
      <c r="C41" s="58">
        <f t="shared" ref="C41:G41" si="7">C9+C10+C11+C12+C13+C14+C15+C16+C28++C34+C35+C37</f>
        <v>43969117.229999997</v>
      </c>
      <c r="D41" s="58">
        <f t="shared" si="7"/>
        <v>601515765.5</v>
      </c>
      <c r="E41" s="58">
        <f t="shared" si="7"/>
        <v>536479878.02000004</v>
      </c>
      <c r="F41" s="58">
        <f t="shared" si="7"/>
        <v>510273289.50000006</v>
      </c>
      <c r="G41" s="58">
        <f t="shared" si="7"/>
        <v>-47273358.769999996</v>
      </c>
    </row>
    <row r="42" spans="1:8">
      <c r="A42" s="184" t="s">
        <v>274</v>
      </c>
      <c r="B42" s="99"/>
      <c r="C42" s="99"/>
      <c r="D42" s="99"/>
      <c r="E42" s="99"/>
      <c r="F42" s="99"/>
      <c r="G42" s="58">
        <f>IF((F41-B41)&lt;0,0,(F41-B41))</f>
        <v>0</v>
      </c>
      <c r="H42" s="97"/>
    </row>
    <row r="43" spans="1:8">
      <c r="A43" s="183"/>
      <c r="B43" s="64"/>
      <c r="C43" s="64"/>
      <c r="D43" s="64"/>
      <c r="E43" s="64"/>
      <c r="F43" s="64"/>
      <c r="G43" s="64"/>
    </row>
    <row r="44" spans="1:8">
      <c r="A44" s="184" t="s">
        <v>275</v>
      </c>
      <c r="B44" s="64"/>
      <c r="C44" s="64"/>
      <c r="D44" s="64"/>
      <c r="E44" s="64"/>
      <c r="F44" s="64"/>
      <c r="G44" s="64"/>
    </row>
    <row r="45" spans="1:8">
      <c r="A45" s="180" t="s">
        <v>276</v>
      </c>
      <c r="B45" s="61">
        <f>SUM(B46:B53)</f>
        <v>253446953.56999999</v>
      </c>
      <c r="C45" s="61">
        <f t="shared" ref="C45:F45" si="8">SUM(C46:C53)</f>
        <v>12000178.82</v>
      </c>
      <c r="D45" s="61">
        <f t="shared" si="8"/>
        <v>265447132.38999999</v>
      </c>
      <c r="E45" s="61">
        <f t="shared" si="8"/>
        <v>266786835.82999998</v>
      </c>
      <c r="F45" s="61">
        <f t="shared" si="8"/>
        <v>266786835.82999998</v>
      </c>
      <c r="G45" s="61">
        <f>F45-B45</f>
        <v>13339882.25999999</v>
      </c>
    </row>
    <row r="46" spans="1:8">
      <c r="A46" s="185" t="s">
        <v>277</v>
      </c>
      <c r="B46" s="61"/>
      <c r="C46" s="61"/>
      <c r="D46" s="61">
        <f>B46+C46</f>
        <v>0</v>
      </c>
      <c r="E46" s="61"/>
      <c r="F46" s="61"/>
      <c r="G46" s="61">
        <f>F46-B46</f>
        <v>0</v>
      </c>
    </row>
    <row r="47" spans="1:8">
      <c r="A47" s="185" t="s">
        <v>278</v>
      </c>
      <c r="B47" s="61"/>
      <c r="C47" s="61"/>
      <c r="D47" s="61">
        <f t="shared" ref="D47:D53" si="9">B47+C47</f>
        <v>0</v>
      </c>
      <c r="E47" s="61"/>
      <c r="F47" s="61"/>
      <c r="G47" s="61">
        <f t="shared" ref="G47:G48" si="10">F47-B47</f>
        <v>0</v>
      </c>
    </row>
    <row r="48" spans="1:8">
      <c r="A48" s="185" t="s">
        <v>279</v>
      </c>
      <c r="B48" s="81">
        <v>74909326.659999996</v>
      </c>
      <c r="C48" s="81">
        <v>321429.73</v>
      </c>
      <c r="D48" s="61">
        <f t="shared" si="9"/>
        <v>75230756.390000001</v>
      </c>
      <c r="E48" s="81">
        <v>75775578.019999996</v>
      </c>
      <c r="F48" s="81">
        <v>75775578.019999996</v>
      </c>
      <c r="G48" s="61">
        <f t="shared" si="10"/>
        <v>866251.3599999994</v>
      </c>
    </row>
    <row r="49" spans="1:7" ht="24">
      <c r="A49" s="185" t="s">
        <v>280</v>
      </c>
      <c r="B49" s="81">
        <v>178537626.91</v>
      </c>
      <c r="C49" s="81">
        <v>11678749.09</v>
      </c>
      <c r="D49" s="61">
        <f t="shared" si="9"/>
        <v>190216376</v>
      </c>
      <c r="E49" s="81">
        <v>191011257.81</v>
      </c>
      <c r="F49" s="81">
        <v>191011257.81</v>
      </c>
      <c r="G49" s="61">
        <f>F49-B49</f>
        <v>12473630.900000006</v>
      </c>
    </row>
    <row r="50" spans="1:7">
      <c r="A50" s="185" t="s">
        <v>281</v>
      </c>
      <c r="B50" s="61"/>
      <c r="C50" s="61"/>
      <c r="D50" s="61">
        <f t="shared" si="9"/>
        <v>0</v>
      </c>
      <c r="E50" s="61"/>
      <c r="F50" s="61"/>
      <c r="G50" s="61">
        <f t="shared" ref="G50:G63" si="11">F50-B50</f>
        <v>0</v>
      </c>
    </row>
    <row r="51" spans="1:7">
      <c r="A51" s="185" t="s">
        <v>282</v>
      </c>
      <c r="B51" s="61"/>
      <c r="C51" s="61"/>
      <c r="D51" s="61">
        <f t="shared" si="9"/>
        <v>0</v>
      </c>
      <c r="E51" s="61"/>
      <c r="F51" s="61"/>
      <c r="G51" s="61">
        <f t="shared" si="11"/>
        <v>0</v>
      </c>
    </row>
    <row r="52" spans="1:7" ht="24.75">
      <c r="A52" s="186" t="s">
        <v>283</v>
      </c>
      <c r="B52" s="61"/>
      <c r="C52" s="61"/>
      <c r="D52" s="61">
        <f t="shared" si="9"/>
        <v>0</v>
      </c>
      <c r="E52" s="61"/>
      <c r="F52" s="61"/>
      <c r="G52" s="61">
        <f t="shared" si="11"/>
        <v>0</v>
      </c>
    </row>
    <row r="53" spans="1:7">
      <c r="A53" s="182" t="s">
        <v>284</v>
      </c>
      <c r="B53" s="61"/>
      <c r="C53" s="61"/>
      <c r="D53" s="61">
        <f t="shared" si="9"/>
        <v>0</v>
      </c>
      <c r="E53" s="61"/>
      <c r="F53" s="61"/>
      <c r="G53" s="61">
        <f t="shared" si="11"/>
        <v>0</v>
      </c>
    </row>
    <row r="54" spans="1:7">
      <c r="A54" s="180" t="s">
        <v>285</v>
      </c>
      <c r="B54" s="61">
        <f>SUM(B55:B58)</f>
        <v>0</v>
      </c>
      <c r="C54" s="61">
        <f t="shared" ref="C54:F54" si="12">SUM(C55:C58)</f>
        <v>36005420</v>
      </c>
      <c r="D54" s="61">
        <f t="shared" si="12"/>
        <v>36005420</v>
      </c>
      <c r="E54" s="61">
        <f t="shared" si="12"/>
        <v>28936407.640000001</v>
      </c>
      <c r="F54" s="61">
        <f t="shared" si="12"/>
        <v>28936407.640000001</v>
      </c>
      <c r="G54" s="61">
        <f t="shared" si="11"/>
        <v>28936407.640000001</v>
      </c>
    </row>
    <row r="55" spans="1:7">
      <c r="A55" s="186" t="s">
        <v>286</v>
      </c>
      <c r="B55" s="61"/>
      <c r="C55" s="61"/>
      <c r="D55" s="61">
        <f t="shared" ref="D55:D58" si="13">B55+C55</f>
        <v>0</v>
      </c>
      <c r="E55" s="61"/>
      <c r="F55" s="61"/>
      <c r="G55" s="61">
        <f t="shared" si="11"/>
        <v>0</v>
      </c>
    </row>
    <row r="56" spans="1:7">
      <c r="A56" s="185" t="s">
        <v>287</v>
      </c>
      <c r="B56" s="61"/>
      <c r="C56" s="61"/>
      <c r="D56" s="61">
        <f t="shared" si="13"/>
        <v>0</v>
      </c>
      <c r="E56" s="61"/>
      <c r="F56" s="61"/>
      <c r="G56" s="61">
        <f t="shared" si="11"/>
        <v>0</v>
      </c>
    </row>
    <row r="57" spans="1:7">
      <c r="A57" s="185" t="s">
        <v>288</v>
      </c>
      <c r="B57" s="61"/>
      <c r="C57" s="61"/>
      <c r="D57" s="61">
        <f t="shared" si="13"/>
        <v>0</v>
      </c>
      <c r="E57" s="61"/>
      <c r="F57" s="61"/>
      <c r="G57" s="61">
        <f t="shared" si="11"/>
        <v>0</v>
      </c>
    </row>
    <row r="58" spans="1:7">
      <c r="A58" s="186" t="s">
        <v>289</v>
      </c>
      <c r="B58" s="81">
        <v>0</v>
      </c>
      <c r="C58" s="81">
        <v>36005420</v>
      </c>
      <c r="D58" s="61">
        <f t="shared" si="13"/>
        <v>36005420</v>
      </c>
      <c r="E58" s="81">
        <v>28936407.640000001</v>
      </c>
      <c r="F58" s="81">
        <v>28936407.640000001</v>
      </c>
      <c r="G58" s="61">
        <f t="shared" si="11"/>
        <v>28936407.640000001</v>
      </c>
    </row>
    <row r="59" spans="1:7">
      <c r="A59" s="180" t="s">
        <v>290</v>
      </c>
      <c r="B59" s="61">
        <f>B60+B61</f>
        <v>0</v>
      </c>
      <c r="C59" s="61">
        <f t="shared" ref="C59:F59" si="14">C60+C61</f>
        <v>0</v>
      </c>
      <c r="D59" s="61">
        <f t="shared" si="14"/>
        <v>0</v>
      </c>
      <c r="E59" s="61">
        <f t="shared" si="14"/>
        <v>0</v>
      </c>
      <c r="F59" s="61">
        <f t="shared" si="14"/>
        <v>0</v>
      </c>
      <c r="G59" s="61">
        <f t="shared" si="11"/>
        <v>0</v>
      </c>
    </row>
    <row r="60" spans="1:7" ht="24">
      <c r="A60" s="185" t="s">
        <v>291</v>
      </c>
      <c r="B60" s="61"/>
      <c r="C60" s="61"/>
      <c r="D60" s="61">
        <f t="shared" ref="D60:D63" si="15">B60+C60</f>
        <v>0</v>
      </c>
      <c r="E60" s="61"/>
      <c r="F60" s="61"/>
      <c r="G60" s="61">
        <f t="shared" si="11"/>
        <v>0</v>
      </c>
    </row>
    <row r="61" spans="1:7">
      <c r="A61" s="185" t="s">
        <v>292</v>
      </c>
      <c r="B61" s="61"/>
      <c r="C61" s="61"/>
      <c r="D61" s="61">
        <f t="shared" si="15"/>
        <v>0</v>
      </c>
      <c r="E61" s="61"/>
      <c r="F61" s="61"/>
      <c r="G61" s="61">
        <f t="shared" si="11"/>
        <v>0</v>
      </c>
    </row>
    <row r="62" spans="1:7">
      <c r="A62" s="180" t="s">
        <v>293</v>
      </c>
      <c r="B62" s="61"/>
      <c r="C62" s="61"/>
      <c r="D62" s="61">
        <f t="shared" si="15"/>
        <v>0</v>
      </c>
      <c r="E62" s="61"/>
      <c r="F62" s="61"/>
      <c r="G62" s="61">
        <f t="shared" si="11"/>
        <v>0</v>
      </c>
    </row>
    <row r="63" spans="1:7">
      <c r="A63" s="180" t="s">
        <v>294</v>
      </c>
      <c r="B63" s="61"/>
      <c r="C63" s="61"/>
      <c r="D63" s="61">
        <f t="shared" si="15"/>
        <v>0</v>
      </c>
      <c r="E63" s="61"/>
      <c r="F63" s="61"/>
      <c r="G63" s="61">
        <f t="shared" si="11"/>
        <v>0</v>
      </c>
    </row>
    <row r="64" spans="1:7">
      <c r="A64" s="183"/>
      <c r="B64" s="64"/>
      <c r="C64" s="64"/>
      <c r="D64" s="64"/>
      <c r="E64" s="64"/>
      <c r="F64" s="64"/>
      <c r="G64" s="64"/>
    </row>
    <row r="65" spans="1:7">
      <c r="A65" s="184" t="s">
        <v>295</v>
      </c>
      <c r="B65" s="58">
        <f>B45+B54+B59+B62+B63</f>
        <v>253446953.56999999</v>
      </c>
      <c r="C65" s="58">
        <f t="shared" ref="C65:F65" si="16">C45+C54+C59+C62+C63</f>
        <v>48005598.82</v>
      </c>
      <c r="D65" s="58">
        <f t="shared" si="16"/>
        <v>301452552.38999999</v>
      </c>
      <c r="E65" s="58">
        <f t="shared" si="16"/>
        <v>295723243.46999997</v>
      </c>
      <c r="F65" s="58">
        <f t="shared" si="16"/>
        <v>295723243.46999997</v>
      </c>
      <c r="G65" s="58">
        <f>F65-B65</f>
        <v>42276289.899999976</v>
      </c>
    </row>
    <row r="66" spans="1:7">
      <c r="A66" s="183"/>
      <c r="B66" s="64"/>
      <c r="C66" s="64"/>
      <c r="D66" s="64"/>
      <c r="E66" s="64"/>
      <c r="F66" s="64"/>
      <c r="G66" s="64"/>
    </row>
    <row r="67" spans="1:7">
      <c r="A67" s="184" t="s">
        <v>296</v>
      </c>
      <c r="B67" s="58">
        <f>B68</f>
        <v>0</v>
      </c>
      <c r="C67" s="58">
        <f t="shared" ref="C67:G67" si="17">C68</f>
        <v>0</v>
      </c>
      <c r="D67" s="58">
        <f t="shared" si="17"/>
        <v>0</v>
      </c>
      <c r="E67" s="58">
        <f t="shared" si="17"/>
        <v>0</v>
      </c>
      <c r="F67" s="58">
        <f t="shared" si="17"/>
        <v>0</v>
      </c>
      <c r="G67" s="58">
        <f t="shared" si="17"/>
        <v>0</v>
      </c>
    </row>
    <row r="68" spans="1:7">
      <c r="A68" s="180" t="s">
        <v>297</v>
      </c>
      <c r="B68" s="81">
        <v>0</v>
      </c>
      <c r="C68" s="81">
        <v>0</v>
      </c>
      <c r="D68" s="61">
        <f>B68+C68</f>
        <v>0</v>
      </c>
      <c r="E68" s="81">
        <v>0</v>
      </c>
      <c r="F68" s="81">
        <v>0</v>
      </c>
      <c r="G68" s="61">
        <f t="shared" ref="G68" si="18">F68-B68</f>
        <v>0</v>
      </c>
    </row>
    <row r="69" spans="1:7">
      <c r="A69" s="183"/>
      <c r="B69" s="64"/>
      <c r="C69" s="64"/>
      <c r="D69" s="64"/>
      <c r="E69" s="64"/>
      <c r="F69" s="64"/>
      <c r="G69" s="64"/>
    </row>
    <row r="70" spans="1:7">
      <c r="A70" s="184" t="s">
        <v>298</v>
      </c>
      <c r="B70" s="58">
        <f>B41+B65+B67</f>
        <v>810993601.83999991</v>
      </c>
      <c r="C70" s="58">
        <f t="shared" ref="C70:G70" si="19">C41+C65+C67</f>
        <v>91974716.049999997</v>
      </c>
      <c r="D70" s="58">
        <f t="shared" si="19"/>
        <v>902968317.88999999</v>
      </c>
      <c r="E70" s="58">
        <f t="shared" si="19"/>
        <v>832203121.49000001</v>
      </c>
      <c r="F70" s="58">
        <f t="shared" si="19"/>
        <v>805996532.97000003</v>
      </c>
      <c r="G70" s="58">
        <f t="shared" si="19"/>
        <v>-4997068.8700000197</v>
      </c>
    </row>
    <row r="71" spans="1:7">
      <c r="A71" s="183"/>
      <c r="B71" s="64"/>
      <c r="C71" s="64"/>
      <c r="D71" s="64"/>
      <c r="E71" s="64"/>
      <c r="F71" s="64"/>
      <c r="G71" s="64"/>
    </row>
    <row r="72" spans="1:7">
      <c r="A72" s="184" t="s">
        <v>299</v>
      </c>
      <c r="B72" s="64"/>
      <c r="C72" s="64"/>
      <c r="D72" s="64"/>
      <c r="E72" s="64"/>
      <c r="F72" s="64"/>
      <c r="G72" s="64"/>
    </row>
    <row r="73" spans="1:7" ht="24">
      <c r="A73" s="187" t="s">
        <v>300</v>
      </c>
      <c r="B73" s="81">
        <v>0</v>
      </c>
      <c r="C73" s="81">
        <v>0</v>
      </c>
      <c r="D73" s="61">
        <f t="shared" ref="D73:D74" si="20">B73+C73</f>
        <v>0</v>
      </c>
      <c r="E73" s="81">
        <v>0</v>
      </c>
      <c r="F73" s="81">
        <v>0</v>
      </c>
      <c r="G73" s="61">
        <f t="shared" ref="G73:G74" si="21">F73-B73</f>
        <v>0</v>
      </c>
    </row>
    <row r="74" spans="1:7" ht="24">
      <c r="A74" s="187" t="s">
        <v>301</v>
      </c>
      <c r="B74" s="81">
        <v>0</v>
      </c>
      <c r="C74" s="81">
        <v>0</v>
      </c>
      <c r="D74" s="61">
        <f t="shared" si="20"/>
        <v>0</v>
      </c>
      <c r="E74" s="81">
        <v>0</v>
      </c>
      <c r="F74" s="81">
        <v>0</v>
      </c>
      <c r="G74" s="61">
        <f t="shared" si="21"/>
        <v>0</v>
      </c>
    </row>
    <row r="75" spans="1:7">
      <c r="A75" s="188" t="s">
        <v>302</v>
      </c>
      <c r="B75" s="58">
        <f>B73+B74</f>
        <v>0</v>
      </c>
      <c r="C75" s="58">
        <f t="shared" ref="C75:G75" si="22">C73+C74</f>
        <v>0</v>
      </c>
      <c r="D75" s="58">
        <f t="shared" si="22"/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</row>
    <row r="76" spans="1:7">
      <c r="A76" s="189"/>
      <c r="B76" s="67"/>
      <c r="C76" s="67"/>
      <c r="D76" s="67"/>
      <c r="E76" s="67"/>
      <c r="F76" s="67"/>
      <c r="G76" s="67"/>
    </row>
    <row r="77" spans="1:7">
      <c r="B77" s="102"/>
      <c r="C77" s="102"/>
      <c r="D77" s="102"/>
      <c r="E77" s="102"/>
      <c r="F77" s="102"/>
      <c r="G77" s="102"/>
    </row>
    <row r="78" spans="1:7">
      <c r="B78" s="102"/>
      <c r="C78" s="102"/>
      <c r="D78" s="102">
        <f>B78+C78</f>
        <v>0</v>
      </c>
      <c r="E78" s="102"/>
      <c r="F78" s="102"/>
      <c r="G78" s="103">
        <f t="shared" ref="G78" si="23">B78-F78</f>
        <v>0</v>
      </c>
    </row>
    <row r="79" spans="1:7">
      <c r="B79" s="102"/>
      <c r="C79" s="102"/>
      <c r="D79" s="102"/>
      <c r="E79" s="102"/>
      <c r="F79" s="102"/>
      <c r="G79" s="103"/>
    </row>
    <row r="80" spans="1:7">
      <c r="A80" t="s">
        <v>637</v>
      </c>
      <c r="B80" s="104"/>
      <c r="C80" s="104"/>
      <c r="D80" s="104"/>
      <c r="E80" s="104" t="s">
        <v>638</v>
      </c>
      <c r="F80" s="104"/>
      <c r="G80" s="104"/>
    </row>
    <row r="81" spans="1:5">
      <c r="A81" t="s">
        <v>639</v>
      </c>
      <c r="E81" t="s">
        <v>640</v>
      </c>
    </row>
    <row r="87" spans="1:5">
      <c r="A87" t="s">
        <v>641</v>
      </c>
    </row>
    <row r="88" spans="1:5">
      <c r="A88" t="s">
        <v>642</v>
      </c>
    </row>
    <row r="89" spans="1:5">
      <c r="A89" t="s">
        <v>643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workbookViewId="0">
      <selection activeCell="A165" sqref="A165:E174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9" t="s">
        <v>324</v>
      </c>
      <c r="B1" s="166"/>
      <c r="C1" s="166"/>
      <c r="D1" s="166"/>
      <c r="E1" s="166"/>
      <c r="F1" s="166"/>
      <c r="G1" s="166"/>
    </row>
    <row r="2" spans="1:8">
      <c r="A2" s="170" t="s">
        <v>122</v>
      </c>
      <c r="B2" s="170"/>
      <c r="C2" s="170"/>
      <c r="D2" s="170"/>
      <c r="E2" s="170"/>
      <c r="F2" s="170"/>
      <c r="G2" s="170"/>
    </row>
    <row r="3" spans="1:8">
      <c r="A3" s="171" t="s">
        <v>304</v>
      </c>
      <c r="B3" s="171"/>
      <c r="C3" s="171"/>
      <c r="D3" s="171"/>
      <c r="E3" s="171"/>
      <c r="F3" s="171"/>
      <c r="G3" s="171"/>
    </row>
    <row r="4" spans="1:8">
      <c r="A4" s="171" t="s">
        <v>325</v>
      </c>
      <c r="B4" s="171"/>
      <c r="C4" s="171"/>
      <c r="D4" s="171"/>
      <c r="E4" s="171"/>
      <c r="F4" s="171"/>
      <c r="G4" s="171"/>
    </row>
    <row r="5" spans="1:8">
      <c r="A5" s="172" t="s">
        <v>168</v>
      </c>
      <c r="B5" s="172"/>
      <c r="C5" s="172"/>
      <c r="D5" s="172"/>
      <c r="E5" s="172"/>
      <c r="F5" s="172"/>
      <c r="G5" s="172"/>
    </row>
    <row r="6" spans="1:8">
      <c r="A6" s="164" t="s">
        <v>2</v>
      </c>
      <c r="B6" s="164"/>
      <c r="C6" s="164"/>
      <c r="D6" s="164"/>
      <c r="E6" s="164"/>
      <c r="F6" s="164"/>
      <c r="G6" s="164"/>
    </row>
    <row r="7" spans="1:8">
      <c r="A7" s="167" t="s">
        <v>4</v>
      </c>
      <c r="B7" s="167" t="s">
        <v>307</v>
      </c>
      <c r="C7" s="167"/>
      <c r="D7" s="167"/>
      <c r="E7" s="167"/>
      <c r="F7" s="167"/>
      <c r="G7" s="168" t="s">
        <v>308</v>
      </c>
    </row>
    <row r="8" spans="1:8" ht="30">
      <c r="A8" s="167"/>
      <c r="B8" s="115" t="s">
        <v>309</v>
      </c>
      <c r="C8" s="115" t="s">
        <v>326</v>
      </c>
      <c r="D8" s="115" t="s">
        <v>327</v>
      </c>
      <c r="E8" s="115" t="s">
        <v>194</v>
      </c>
      <c r="F8" s="115" t="s">
        <v>328</v>
      </c>
      <c r="G8" s="167"/>
    </row>
    <row r="9" spans="1:8">
      <c r="A9" s="116" t="s">
        <v>329</v>
      </c>
      <c r="B9" s="117">
        <f>B10+B18+B189+B28+B38+B48+B58+B62+B71+B75</f>
        <v>557546648.26999998</v>
      </c>
      <c r="C9" s="117">
        <f t="shared" ref="C9:G9" si="0">C10+C18+C189+C28+C38+C48+C58+C62+C71+C75</f>
        <v>104809900.72999999</v>
      </c>
      <c r="D9" s="117">
        <f t="shared" si="0"/>
        <v>662356549</v>
      </c>
      <c r="E9" s="117">
        <f t="shared" si="0"/>
        <v>515784464.70999992</v>
      </c>
      <c r="F9" s="117">
        <f t="shared" si="0"/>
        <v>499172058.38999999</v>
      </c>
      <c r="G9" s="117">
        <f t="shared" si="0"/>
        <v>146572084.28999999</v>
      </c>
    </row>
    <row r="10" spans="1:8">
      <c r="A10" s="118" t="s">
        <v>330</v>
      </c>
      <c r="B10" s="119">
        <f>SUM(B11:B17)</f>
        <v>279197273.35000002</v>
      </c>
      <c r="C10" s="119">
        <f t="shared" ref="C10:G10" si="1">SUM(C11:C17)</f>
        <v>5499999.9999999981</v>
      </c>
      <c r="D10" s="119">
        <f t="shared" si="1"/>
        <v>284697273.35000002</v>
      </c>
      <c r="E10" s="119">
        <f t="shared" si="1"/>
        <v>263838972.43000001</v>
      </c>
      <c r="F10" s="119">
        <f t="shared" si="1"/>
        <v>257790644.93000001</v>
      </c>
      <c r="G10" s="119">
        <f t="shared" si="1"/>
        <v>20858300.919999987</v>
      </c>
    </row>
    <row r="11" spans="1:8">
      <c r="A11" s="120" t="s">
        <v>331</v>
      </c>
      <c r="B11" s="121">
        <v>161095700.06</v>
      </c>
      <c r="C11" s="121">
        <v>3219466.19</v>
      </c>
      <c r="D11" s="119">
        <f>B11+C11</f>
        <v>164315166.25</v>
      </c>
      <c r="E11" s="121">
        <v>158603951.43000001</v>
      </c>
      <c r="F11" s="121">
        <v>158588051.00999999</v>
      </c>
      <c r="G11" s="119">
        <f>D11-E11</f>
        <v>5711214.8199999928</v>
      </c>
      <c r="H11" s="122" t="s">
        <v>332</v>
      </c>
    </row>
    <row r="12" spans="1:8">
      <c r="A12" s="120" t="s">
        <v>333</v>
      </c>
      <c r="B12" s="121">
        <v>3729234.01</v>
      </c>
      <c r="C12" s="121">
        <v>770920</v>
      </c>
      <c r="D12" s="119">
        <f t="shared" ref="D12:D17" si="2">B12+C12</f>
        <v>4500154.01</v>
      </c>
      <c r="E12" s="121">
        <v>4095086.74</v>
      </c>
      <c r="F12" s="121">
        <v>4095086.74</v>
      </c>
      <c r="G12" s="119">
        <f t="shared" ref="G12:G17" si="3">D12-E12</f>
        <v>405067.26999999955</v>
      </c>
      <c r="H12" s="122" t="s">
        <v>334</v>
      </c>
    </row>
    <row r="13" spans="1:8">
      <c r="A13" s="120" t="s">
        <v>335</v>
      </c>
      <c r="B13" s="121">
        <v>28689709.739999998</v>
      </c>
      <c r="C13" s="121">
        <v>7501226.5999999996</v>
      </c>
      <c r="D13" s="119">
        <f t="shared" si="2"/>
        <v>36190936.339999996</v>
      </c>
      <c r="E13" s="121">
        <v>29226269.370000001</v>
      </c>
      <c r="F13" s="121">
        <v>29226269.370000001</v>
      </c>
      <c r="G13" s="119">
        <f t="shared" si="3"/>
        <v>6964666.9699999951</v>
      </c>
      <c r="H13" s="122" t="s">
        <v>336</v>
      </c>
    </row>
    <row r="14" spans="1:8">
      <c r="A14" s="120" t="s">
        <v>337</v>
      </c>
      <c r="B14" s="121">
        <v>62483899.359999999</v>
      </c>
      <c r="C14" s="121">
        <v>-7306707</v>
      </c>
      <c r="D14" s="119">
        <f t="shared" si="2"/>
        <v>55177192.359999999</v>
      </c>
      <c r="E14" s="121">
        <v>50754609.75</v>
      </c>
      <c r="F14" s="121">
        <v>44722182.670000002</v>
      </c>
      <c r="G14" s="119">
        <f t="shared" si="3"/>
        <v>4422582.6099999994</v>
      </c>
      <c r="H14" s="122" t="s">
        <v>338</v>
      </c>
    </row>
    <row r="15" spans="1:8">
      <c r="A15" s="120" t="s">
        <v>339</v>
      </c>
      <c r="B15" s="121">
        <v>21683730.18</v>
      </c>
      <c r="C15" s="121">
        <v>2768848.61</v>
      </c>
      <c r="D15" s="119">
        <f t="shared" si="2"/>
        <v>24452578.789999999</v>
      </c>
      <c r="E15" s="121">
        <v>21159055.140000001</v>
      </c>
      <c r="F15" s="121">
        <v>21159055.140000001</v>
      </c>
      <c r="G15" s="119">
        <f t="shared" si="3"/>
        <v>3293523.6499999985</v>
      </c>
      <c r="H15" s="122" t="s">
        <v>340</v>
      </c>
    </row>
    <row r="16" spans="1:8">
      <c r="A16" s="120" t="s">
        <v>341</v>
      </c>
      <c r="B16" s="121">
        <v>1515000</v>
      </c>
      <c r="C16" s="121">
        <v>-1453754.4</v>
      </c>
      <c r="D16" s="119">
        <f t="shared" si="2"/>
        <v>61245.600000000093</v>
      </c>
      <c r="E16" s="121">
        <v>0</v>
      </c>
      <c r="F16" s="121">
        <v>0</v>
      </c>
      <c r="G16" s="119">
        <f t="shared" si="3"/>
        <v>61245.600000000093</v>
      </c>
      <c r="H16" s="122" t="s">
        <v>342</v>
      </c>
    </row>
    <row r="17" spans="1:8">
      <c r="A17" s="120" t="s">
        <v>343</v>
      </c>
      <c r="B17" s="119"/>
      <c r="C17" s="119"/>
      <c r="D17" s="119">
        <f t="shared" si="2"/>
        <v>0</v>
      </c>
      <c r="E17" s="119"/>
      <c r="F17" s="119"/>
      <c r="G17" s="119">
        <f t="shared" si="3"/>
        <v>0</v>
      </c>
      <c r="H17" s="122" t="s">
        <v>344</v>
      </c>
    </row>
    <row r="18" spans="1:8">
      <c r="A18" s="118" t="s">
        <v>345</v>
      </c>
      <c r="B18" s="119">
        <f>SUM(B19:B27)</f>
        <v>32987039.990000002</v>
      </c>
      <c r="C18" s="119">
        <f t="shared" ref="C18:G18" si="4">SUM(C19:C27)</f>
        <v>11774867.550000001</v>
      </c>
      <c r="D18" s="119">
        <f t="shared" si="4"/>
        <v>44761907.539999999</v>
      </c>
      <c r="E18" s="119">
        <f t="shared" si="4"/>
        <v>21958832.829999998</v>
      </c>
      <c r="F18" s="119">
        <f t="shared" si="4"/>
        <v>20671141.440000001</v>
      </c>
      <c r="G18" s="119">
        <f t="shared" si="4"/>
        <v>22803074.709999997</v>
      </c>
    </row>
    <row r="19" spans="1:8">
      <c r="A19" s="120" t="s">
        <v>346</v>
      </c>
      <c r="B19" s="121">
        <v>6317000</v>
      </c>
      <c r="C19" s="121">
        <v>2392065.02</v>
      </c>
      <c r="D19" s="119">
        <f t="shared" ref="D19:D27" si="5">B19+C19</f>
        <v>8709065.0199999996</v>
      </c>
      <c r="E19" s="121">
        <v>3991939.51</v>
      </c>
      <c r="F19" s="121">
        <v>3818530.75</v>
      </c>
      <c r="G19" s="119">
        <f t="shared" ref="G19:G27" si="6">D19-E19</f>
        <v>4717125.51</v>
      </c>
      <c r="H19" s="122" t="s">
        <v>347</v>
      </c>
    </row>
    <row r="20" spans="1:8">
      <c r="A20" s="120" t="s">
        <v>348</v>
      </c>
      <c r="B20" s="121">
        <v>1457500</v>
      </c>
      <c r="C20" s="121">
        <v>596420</v>
      </c>
      <c r="D20" s="119">
        <f t="shared" si="5"/>
        <v>2053920</v>
      </c>
      <c r="E20" s="121">
        <v>1814541.49</v>
      </c>
      <c r="F20" s="121">
        <v>1654470.96</v>
      </c>
      <c r="G20" s="119">
        <f t="shared" si="6"/>
        <v>239378.51</v>
      </c>
      <c r="H20" s="122" t="s">
        <v>349</v>
      </c>
    </row>
    <row r="21" spans="1:8">
      <c r="A21" s="120" t="s">
        <v>350</v>
      </c>
      <c r="B21" s="121">
        <v>57500</v>
      </c>
      <c r="C21" s="121">
        <v>17230</v>
      </c>
      <c r="D21" s="119">
        <f t="shared" si="5"/>
        <v>74730</v>
      </c>
      <c r="E21" s="121">
        <v>5614.4</v>
      </c>
      <c r="F21" s="121">
        <v>5614.4</v>
      </c>
      <c r="G21" s="119">
        <f t="shared" si="6"/>
        <v>69115.600000000006</v>
      </c>
      <c r="H21" s="122" t="s">
        <v>351</v>
      </c>
    </row>
    <row r="22" spans="1:8">
      <c r="A22" s="120" t="s">
        <v>352</v>
      </c>
      <c r="B22" s="121">
        <v>12723840</v>
      </c>
      <c r="C22" s="121">
        <v>5716711.4500000002</v>
      </c>
      <c r="D22" s="119">
        <f t="shared" si="5"/>
        <v>18440551.449999999</v>
      </c>
      <c r="E22" s="121">
        <v>7147457.2999999998</v>
      </c>
      <c r="F22" s="121">
        <v>6880293.3700000001</v>
      </c>
      <c r="G22" s="119">
        <f t="shared" si="6"/>
        <v>11293094.149999999</v>
      </c>
      <c r="H22" s="122" t="s">
        <v>353</v>
      </c>
    </row>
    <row r="23" spans="1:8">
      <c r="A23" s="120" t="s">
        <v>354</v>
      </c>
      <c r="B23" s="121">
        <v>682300</v>
      </c>
      <c r="C23" s="121">
        <v>268810.87</v>
      </c>
      <c r="D23" s="119">
        <f t="shared" si="5"/>
        <v>951110.87</v>
      </c>
      <c r="E23" s="121">
        <v>219916.78</v>
      </c>
      <c r="F23" s="121">
        <v>213403.47</v>
      </c>
      <c r="G23" s="119">
        <f t="shared" si="6"/>
        <v>731194.09</v>
      </c>
      <c r="H23" s="122" t="s">
        <v>355</v>
      </c>
    </row>
    <row r="24" spans="1:8">
      <c r="A24" s="120" t="s">
        <v>356</v>
      </c>
      <c r="B24" s="121">
        <v>1157500</v>
      </c>
      <c r="C24" s="121">
        <v>64554.3</v>
      </c>
      <c r="D24" s="119">
        <f t="shared" si="5"/>
        <v>1222054.3</v>
      </c>
      <c r="E24" s="121">
        <v>702319.65</v>
      </c>
      <c r="F24" s="121">
        <v>363020.1</v>
      </c>
      <c r="G24" s="119">
        <f t="shared" si="6"/>
        <v>519734.65</v>
      </c>
      <c r="H24" s="122" t="s">
        <v>357</v>
      </c>
    </row>
    <row r="25" spans="1:8">
      <c r="A25" s="120" t="s">
        <v>358</v>
      </c>
      <c r="B25" s="121">
        <v>6308900</v>
      </c>
      <c r="C25" s="121">
        <v>921110.44</v>
      </c>
      <c r="D25" s="119">
        <f t="shared" si="5"/>
        <v>7230010.4399999995</v>
      </c>
      <c r="E25" s="121">
        <v>4139350.27</v>
      </c>
      <c r="F25" s="121">
        <v>4138922.27</v>
      </c>
      <c r="G25" s="119">
        <f t="shared" si="6"/>
        <v>3090660.1699999995</v>
      </c>
      <c r="H25" s="122" t="s">
        <v>359</v>
      </c>
    </row>
    <row r="26" spans="1:8">
      <c r="A26" s="120" t="s">
        <v>360</v>
      </c>
      <c r="B26" s="119"/>
      <c r="C26" s="119"/>
      <c r="D26" s="119">
        <f t="shared" si="5"/>
        <v>0</v>
      </c>
      <c r="E26" s="119"/>
      <c r="F26" s="119"/>
      <c r="G26" s="119">
        <f t="shared" si="6"/>
        <v>0</v>
      </c>
      <c r="H26" s="122" t="s">
        <v>361</v>
      </c>
    </row>
    <row r="27" spans="1:8">
      <c r="A27" s="120" t="s">
        <v>362</v>
      </c>
      <c r="B27" s="121">
        <v>4282499.99</v>
      </c>
      <c r="C27" s="121">
        <v>1797965.47</v>
      </c>
      <c r="D27" s="119">
        <f t="shared" si="5"/>
        <v>6080465.46</v>
      </c>
      <c r="E27" s="121">
        <v>3937693.43</v>
      </c>
      <c r="F27" s="121">
        <v>3596886.12</v>
      </c>
      <c r="G27" s="119">
        <f t="shared" si="6"/>
        <v>2142772.0299999998</v>
      </c>
      <c r="H27" s="122" t="s">
        <v>363</v>
      </c>
    </row>
    <row r="28" spans="1:8">
      <c r="A28" s="118" t="s">
        <v>364</v>
      </c>
      <c r="B28" s="119">
        <f>SUM(B29:B37)</f>
        <v>121314152.28999999</v>
      </c>
      <c r="C28" s="119">
        <f t="shared" ref="C28:G28" si="7">SUM(C29:C37)</f>
        <v>41171959.440000005</v>
      </c>
      <c r="D28" s="119">
        <f t="shared" si="7"/>
        <v>162486111.72999999</v>
      </c>
      <c r="E28" s="119">
        <f t="shared" si="7"/>
        <v>115118905.91</v>
      </c>
      <c r="F28" s="119">
        <f t="shared" si="7"/>
        <v>106121426.61999999</v>
      </c>
      <c r="G28" s="119">
        <f t="shared" si="7"/>
        <v>47367205.820000008</v>
      </c>
    </row>
    <row r="29" spans="1:8">
      <c r="A29" s="120" t="s">
        <v>365</v>
      </c>
      <c r="B29" s="121">
        <v>3163235</v>
      </c>
      <c r="C29" s="121">
        <v>3845500</v>
      </c>
      <c r="D29" s="119">
        <f t="shared" ref="D29:D82" si="8">B29+C29</f>
        <v>7008735</v>
      </c>
      <c r="E29" s="121">
        <v>5518527.96</v>
      </c>
      <c r="F29" s="121">
        <v>4641870.12</v>
      </c>
      <c r="G29" s="119">
        <f t="shared" ref="G29:G37" si="9">D29-E29</f>
        <v>1490207.04</v>
      </c>
      <c r="H29" s="122" t="s">
        <v>366</v>
      </c>
    </row>
    <row r="30" spans="1:8">
      <c r="A30" s="120" t="s">
        <v>367</v>
      </c>
      <c r="B30" s="121">
        <v>31292000</v>
      </c>
      <c r="C30" s="121">
        <v>6165066.3200000003</v>
      </c>
      <c r="D30" s="119">
        <f t="shared" si="8"/>
        <v>37457066.32</v>
      </c>
      <c r="E30" s="121">
        <v>32995472.59</v>
      </c>
      <c r="F30" s="121">
        <v>32935607.32</v>
      </c>
      <c r="G30" s="119">
        <f t="shared" si="9"/>
        <v>4461593.7300000004</v>
      </c>
      <c r="H30" s="122" t="s">
        <v>368</v>
      </c>
    </row>
    <row r="31" spans="1:8">
      <c r="A31" s="120" t="s">
        <v>369</v>
      </c>
      <c r="B31" s="121">
        <v>25084260</v>
      </c>
      <c r="C31" s="121">
        <v>24299948.350000001</v>
      </c>
      <c r="D31" s="119">
        <f t="shared" si="8"/>
        <v>49384208.350000001</v>
      </c>
      <c r="E31" s="121">
        <v>35707302.759999998</v>
      </c>
      <c r="F31" s="121">
        <v>28911266.609999999</v>
      </c>
      <c r="G31" s="119">
        <f t="shared" si="9"/>
        <v>13676905.590000004</v>
      </c>
      <c r="H31" s="122" t="s">
        <v>370</v>
      </c>
    </row>
    <row r="32" spans="1:8">
      <c r="A32" s="120" t="s">
        <v>371</v>
      </c>
      <c r="B32" s="121">
        <v>4374900</v>
      </c>
      <c r="C32" s="121">
        <v>0</v>
      </c>
      <c r="D32" s="119">
        <f t="shared" si="8"/>
        <v>4374900</v>
      </c>
      <c r="E32" s="121">
        <v>2873055.55</v>
      </c>
      <c r="F32" s="121">
        <v>2873055.55</v>
      </c>
      <c r="G32" s="119">
        <f t="shared" si="9"/>
        <v>1501844.4500000002</v>
      </c>
      <c r="H32" s="122" t="s">
        <v>372</v>
      </c>
    </row>
    <row r="33" spans="1:8">
      <c r="A33" s="120" t="s">
        <v>373</v>
      </c>
      <c r="B33" s="121">
        <v>15176640</v>
      </c>
      <c r="C33" s="121">
        <v>585790.24</v>
      </c>
      <c r="D33" s="119">
        <f t="shared" si="8"/>
        <v>15762430.24</v>
      </c>
      <c r="E33" s="121">
        <v>7514956.9199999999</v>
      </c>
      <c r="F33" s="121">
        <v>7273965.0300000003</v>
      </c>
      <c r="G33" s="119">
        <f t="shared" si="9"/>
        <v>8247473.3200000003</v>
      </c>
      <c r="H33" s="122" t="s">
        <v>374</v>
      </c>
    </row>
    <row r="34" spans="1:8">
      <c r="A34" s="120" t="s">
        <v>375</v>
      </c>
      <c r="B34" s="121">
        <v>7050100</v>
      </c>
      <c r="C34" s="121">
        <v>3754844.65</v>
      </c>
      <c r="D34" s="119">
        <f t="shared" si="8"/>
        <v>10804944.65</v>
      </c>
      <c r="E34" s="121">
        <v>8364795.2699999996</v>
      </c>
      <c r="F34" s="121">
        <v>8312974.2699999996</v>
      </c>
      <c r="G34" s="119">
        <f t="shared" si="9"/>
        <v>2440149.3800000008</v>
      </c>
      <c r="H34" s="122" t="s">
        <v>376</v>
      </c>
    </row>
    <row r="35" spans="1:8">
      <c r="A35" s="120" t="s">
        <v>377</v>
      </c>
      <c r="B35" s="121">
        <v>1513816</v>
      </c>
      <c r="C35" s="121">
        <v>491200</v>
      </c>
      <c r="D35" s="119">
        <f t="shared" si="8"/>
        <v>2005016</v>
      </c>
      <c r="E35" s="121">
        <v>135063.97</v>
      </c>
      <c r="F35" s="121">
        <v>123058.72</v>
      </c>
      <c r="G35" s="119">
        <f t="shared" si="9"/>
        <v>1869952.03</v>
      </c>
      <c r="H35" s="122" t="s">
        <v>378</v>
      </c>
    </row>
    <row r="36" spans="1:8">
      <c r="A36" s="120" t="s">
        <v>379</v>
      </c>
      <c r="B36" s="121">
        <v>8755000</v>
      </c>
      <c r="C36" s="121">
        <v>3719609.88</v>
      </c>
      <c r="D36" s="119">
        <f t="shared" si="8"/>
        <v>12474609.879999999</v>
      </c>
      <c r="E36" s="121">
        <v>3944450.45</v>
      </c>
      <c r="F36" s="121">
        <v>3885632.08</v>
      </c>
      <c r="G36" s="119">
        <f t="shared" si="9"/>
        <v>8530159.4299999997</v>
      </c>
      <c r="H36" s="122" t="s">
        <v>380</v>
      </c>
    </row>
    <row r="37" spans="1:8">
      <c r="A37" s="120" t="s">
        <v>381</v>
      </c>
      <c r="B37" s="121">
        <v>24904201.289999999</v>
      </c>
      <c r="C37" s="121">
        <v>-1690000</v>
      </c>
      <c r="D37" s="119">
        <f t="shared" si="8"/>
        <v>23214201.289999999</v>
      </c>
      <c r="E37" s="121">
        <v>18065280.440000001</v>
      </c>
      <c r="F37" s="121">
        <v>17163996.920000002</v>
      </c>
      <c r="G37" s="119">
        <f t="shared" si="9"/>
        <v>5148920.8499999978</v>
      </c>
      <c r="H37" s="122" t="s">
        <v>382</v>
      </c>
    </row>
    <row r="38" spans="1:8">
      <c r="A38" s="118" t="s">
        <v>383</v>
      </c>
      <c r="B38" s="119">
        <f>SUM(B39:B47)</f>
        <v>62009703.350000001</v>
      </c>
      <c r="C38" s="119">
        <f t="shared" ref="C38:G38" si="10">SUM(C39:C47)</f>
        <v>14426288.840000002</v>
      </c>
      <c r="D38" s="119">
        <f t="shared" si="10"/>
        <v>76435992.190000013</v>
      </c>
      <c r="E38" s="119">
        <f t="shared" si="10"/>
        <v>68563918.030000001</v>
      </c>
      <c r="F38" s="119">
        <f t="shared" si="10"/>
        <v>68437782.800000012</v>
      </c>
      <c r="G38" s="119">
        <f t="shared" si="10"/>
        <v>7872074.1600000029</v>
      </c>
    </row>
    <row r="39" spans="1:8">
      <c r="A39" s="120" t="s">
        <v>384</v>
      </c>
      <c r="B39" s="121">
        <v>0</v>
      </c>
      <c r="C39" s="121">
        <v>1601309.52</v>
      </c>
      <c r="D39" s="119">
        <f t="shared" si="8"/>
        <v>1601309.52</v>
      </c>
      <c r="E39" s="121">
        <v>601309.52</v>
      </c>
      <c r="F39" s="121">
        <v>601309.52</v>
      </c>
      <c r="G39" s="119">
        <f t="shared" ref="G39:G47" si="11">D39-E39</f>
        <v>1000000</v>
      </c>
      <c r="H39" s="122" t="s">
        <v>385</v>
      </c>
    </row>
    <row r="40" spans="1:8">
      <c r="A40" s="120" t="s">
        <v>386</v>
      </c>
      <c r="B40" s="121">
        <v>42701123.350000001</v>
      </c>
      <c r="C40" s="121">
        <v>-6581824.4299999997</v>
      </c>
      <c r="D40" s="119">
        <f t="shared" si="8"/>
        <v>36119298.920000002</v>
      </c>
      <c r="E40" s="121">
        <v>36119298.920000002</v>
      </c>
      <c r="F40" s="121">
        <v>36119298.920000002</v>
      </c>
      <c r="G40" s="119">
        <f t="shared" si="11"/>
        <v>0</v>
      </c>
      <c r="H40" s="122" t="s">
        <v>387</v>
      </c>
    </row>
    <row r="41" spans="1:8">
      <c r="A41" s="120" t="s">
        <v>388</v>
      </c>
      <c r="B41" s="121">
        <v>4880000</v>
      </c>
      <c r="C41" s="121">
        <v>633680.24</v>
      </c>
      <c r="D41" s="119">
        <f t="shared" si="8"/>
        <v>5513680.2400000002</v>
      </c>
      <c r="E41" s="121">
        <v>2013573.89</v>
      </c>
      <c r="F41" s="121">
        <v>2013573.89</v>
      </c>
      <c r="G41" s="119">
        <f t="shared" si="11"/>
        <v>3500106.3500000006</v>
      </c>
      <c r="H41" s="122" t="s">
        <v>389</v>
      </c>
    </row>
    <row r="42" spans="1:8">
      <c r="A42" s="120" t="s">
        <v>390</v>
      </c>
      <c r="B42" s="121">
        <v>14428580</v>
      </c>
      <c r="C42" s="121">
        <v>18773123.510000002</v>
      </c>
      <c r="D42" s="119">
        <f t="shared" si="8"/>
        <v>33201703.510000002</v>
      </c>
      <c r="E42" s="121">
        <v>29829735.699999999</v>
      </c>
      <c r="F42" s="121">
        <v>29703600.469999999</v>
      </c>
      <c r="G42" s="119">
        <f t="shared" si="11"/>
        <v>3371967.8100000024</v>
      </c>
      <c r="H42" s="122" t="s">
        <v>391</v>
      </c>
    </row>
    <row r="43" spans="1:8">
      <c r="A43" s="120" t="s">
        <v>392</v>
      </c>
      <c r="B43" s="119"/>
      <c r="C43" s="119"/>
      <c r="D43" s="119">
        <f t="shared" si="8"/>
        <v>0</v>
      </c>
      <c r="E43" s="119"/>
      <c r="F43" s="119"/>
      <c r="G43" s="119">
        <f t="shared" si="11"/>
        <v>0</v>
      </c>
      <c r="H43" s="122" t="s">
        <v>393</v>
      </c>
    </row>
    <row r="44" spans="1:8">
      <c r="A44" s="120" t="s">
        <v>394</v>
      </c>
      <c r="B44" s="119"/>
      <c r="C44" s="119"/>
      <c r="D44" s="119">
        <f t="shared" si="8"/>
        <v>0</v>
      </c>
      <c r="E44" s="119"/>
      <c r="F44" s="119"/>
      <c r="G44" s="119">
        <f t="shared" si="11"/>
        <v>0</v>
      </c>
      <c r="H44" s="122" t="s">
        <v>395</v>
      </c>
    </row>
    <row r="45" spans="1:8">
      <c r="A45" s="120" t="s">
        <v>396</v>
      </c>
      <c r="B45" s="119"/>
      <c r="C45" s="119"/>
      <c r="D45" s="119">
        <f t="shared" si="8"/>
        <v>0</v>
      </c>
      <c r="E45" s="119"/>
      <c r="F45" s="119"/>
      <c r="G45" s="119">
        <f t="shared" si="11"/>
        <v>0</v>
      </c>
      <c r="H45" s="122" t="s">
        <v>397</v>
      </c>
    </row>
    <row r="46" spans="1:8">
      <c r="A46" s="120" t="s">
        <v>398</v>
      </c>
      <c r="B46" s="119"/>
      <c r="C46" s="119"/>
      <c r="D46" s="119">
        <f t="shared" si="8"/>
        <v>0</v>
      </c>
      <c r="E46" s="119"/>
      <c r="F46" s="119"/>
      <c r="G46" s="119">
        <f t="shared" si="11"/>
        <v>0</v>
      </c>
      <c r="H46" s="122" t="s">
        <v>399</v>
      </c>
    </row>
    <row r="47" spans="1:8">
      <c r="A47" s="120" t="s">
        <v>400</v>
      </c>
      <c r="B47" s="119"/>
      <c r="C47" s="119"/>
      <c r="D47" s="119">
        <f t="shared" si="8"/>
        <v>0</v>
      </c>
      <c r="E47" s="119"/>
      <c r="F47" s="119"/>
      <c r="G47" s="119">
        <f t="shared" si="11"/>
        <v>0</v>
      </c>
      <c r="H47" s="122" t="s">
        <v>401</v>
      </c>
    </row>
    <row r="48" spans="1:8">
      <c r="A48" s="118" t="s">
        <v>402</v>
      </c>
      <c r="B48" s="119">
        <f>SUM(B49:B57)</f>
        <v>18140900</v>
      </c>
      <c r="C48" s="119">
        <f t="shared" ref="C48:G48" si="12">SUM(C49:C57)</f>
        <v>361118.1100000001</v>
      </c>
      <c r="D48" s="119">
        <f t="shared" si="12"/>
        <v>18502018.109999999</v>
      </c>
      <c r="E48" s="119">
        <f t="shared" si="12"/>
        <v>3443617.7199999997</v>
      </c>
      <c r="F48" s="119">
        <f t="shared" si="12"/>
        <v>3290844.81</v>
      </c>
      <c r="G48" s="119">
        <f t="shared" si="12"/>
        <v>15058400.390000001</v>
      </c>
    </row>
    <row r="49" spans="1:8">
      <c r="A49" s="120" t="s">
        <v>403</v>
      </c>
      <c r="B49" s="121">
        <v>2173400</v>
      </c>
      <c r="C49" s="121">
        <v>1963685.82</v>
      </c>
      <c r="D49" s="119">
        <f t="shared" si="8"/>
        <v>4137085.8200000003</v>
      </c>
      <c r="E49" s="121">
        <v>729180.23</v>
      </c>
      <c r="F49" s="121">
        <v>627810.15</v>
      </c>
      <c r="G49" s="119">
        <f t="shared" ref="G49:G57" si="13">D49-E49</f>
        <v>3407905.5900000003</v>
      </c>
      <c r="H49" s="122" t="s">
        <v>404</v>
      </c>
    </row>
    <row r="50" spans="1:8">
      <c r="A50" s="120" t="s">
        <v>405</v>
      </c>
      <c r="B50" s="121">
        <v>270000</v>
      </c>
      <c r="C50" s="121">
        <v>308892</v>
      </c>
      <c r="D50" s="119">
        <f t="shared" si="8"/>
        <v>578892</v>
      </c>
      <c r="E50" s="121">
        <v>0</v>
      </c>
      <c r="F50" s="121">
        <v>0</v>
      </c>
      <c r="G50" s="119">
        <f t="shared" si="13"/>
        <v>578892</v>
      </c>
      <c r="H50" s="122" t="s">
        <v>406</v>
      </c>
    </row>
    <row r="51" spans="1:8">
      <c r="A51" s="120" t="s">
        <v>407</v>
      </c>
      <c r="B51" s="121">
        <v>125000</v>
      </c>
      <c r="C51" s="121">
        <v>-13500</v>
      </c>
      <c r="D51" s="119">
        <f t="shared" si="8"/>
        <v>111500</v>
      </c>
      <c r="E51" s="121">
        <v>0</v>
      </c>
      <c r="F51" s="121">
        <v>0</v>
      </c>
      <c r="G51" s="119">
        <f t="shared" si="13"/>
        <v>111500</v>
      </c>
      <c r="H51" s="122" t="s">
        <v>408</v>
      </c>
    </row>
    <row r="52" spans="1:8">
      <c r="A52" s="120" t="s">
        <v>409</v>
      </c>
      <c r="B52" s="121">
        <v>7429000</v>
      </c>
      <c r="C52" s="121">
        <v>-3877400.24</v>
      </c>
      <c r="D52" s="119">
        <f t="shared" si="8"/>
        <v>3551599.76</v>
      </c>
      <c r="E52" s="121">
        <v>0</v>
      </c>
      <c r="F52" s="121">
        <v>0</v>
      </c>
      <c r="G52" s="119">
        <f t="shared" si="13"/>
        <v>3551599.76</v>
      </c>
      <c r="H52" s="122" t="s">
        <v>410</v>
      </c>
    </row>
    <row r="53" spans="1:8">
      <c r="A53" s="120" t="s">
        <v>411</v>
      </c>
      <c r="B53" s="119"/>
      <c r="C53" s="119"/>
      <c r="D53" s="119">
        <f t="shared" si="8"/>
        <v>0</v>
      </c>
      <c r="E53" s="119"/>
      <c r="F53" s="119"/>
      <c r="G53" s="119">
        <f t="shared" si="13"/>
        <v>0</v>
      </c>
      <c r="H53" s="122" t="s">
        <v>412</v>
      </c>
    </row>
    <row r="54" spans="1:8">
      <c r="A54" s="120" t="s">
        <v>413</v>
      </c>
      <c r="B54" s="121">
        <v>4813500</v>
      </c>
      <c r="C54" s="121">
        <v>515840.53</v>
      </c>
      <c r="D54" s="119">
        <f t="shared" si="8"/>
        <v>5329340.53</v>
      </c>
      <c r="E54" s="121">
        <v>401397.49</v>
      </c>
      <c r="F54" s="121">
        <v>349994.66</v>
      </c>
      <c r="G54" s="119">
        <f t="shared" si="13"/>
        <v>4927943.04</v>
      </c>
      <c r="H54" s="122" t="s">
        <v>414</v>
      </c>
    </row>
    <row r="55" spans="1:8">
      <c r="A55" s="120" t="s">
        <v>415</v>
      </c>
      <c r="B55" s="119"/>
      <c r="C55" s="119"/>
      <c r="D55" s="119">
        <f t="shared" si="8"/>
        <v>0</v>
      </c>
      <c r="E55" s="119"/>
      <c r="F55" s="119"/>
      <c r="G55" s="119">
        <f t="shared" si="13"/>
        <v>0</v>
      </c>
      <c r="H55" s="122" t="s">
        <v>416</v>
      </c>
    </row>
    <row r="56" spans="1:8">
      <c r="A56" s="120" t="s">
        <v>417</v>
      </c>
      <c r="B56" s="121">
        <v>2080000</v>
      </c>
      <c r="C56" s="121">
        <v>0</v>
      </c>
      <c r="D56" s="119">
        <f t="shared" si="8"/>
        <v>2080000</v>
      </c>
      <c r="E56" s="121">
        <v>0</v>
      </c>
      <c r="F56" s="121">
        <v>0</v>
      </c>
      <c r="G56" s="119">
        <f t="shared" si="13"/>
        <v>2080000</v>
      </c>
      <c r="H56" s="122" t="s">
        <v>418</v>
      </c>
    </row>
    <row r="57" spans="1:8">
      <c r="A57" s="120" t="s">
        <v>419</v>
      </c>
      <c r="B57" s="121">
        <v>1250000</v>
      </c>
      <c r="C57" s="121">
        <v>1463600</v>
      </c>
      <c r="D57" s="119">
        <f t="shared" si="8"/>
        <v>2713600</v>
      </c>
      <c r="E57" s="121">
        <v>2313040</v>
      </c>
      <c r="F57" s="121">
        <v>2313040</v>
      </c>
      <c r="G57" s="119">
        <f t="shared" si="13"/>
        <v>400560</v>
      </c>
      <c r="H57" s="122" t="s">
        <v>420</v>
      </c>
    </row>
    <row r="58" spans="1:8">
      <c r="A58" s="118" t="s">
        <v>421</v>
      </c>
      <c r="B58" s="119">
        <f>SUM(B59:B61)</f>
        <v>12500000</v>
      </c>
      <c r="C58" s="119">
        <f t="shared" ref="C58:G58" si="14">SUM(C59:C61)</f>
        <v>15854809.890000001</v>
      </c>
      <c r="D58" s="119">
        <f t="shared" si="14"/>
        <v>28354809.890000001</v>
      </c>
      <c r="E58" s="119">
        <f t="shared" si="14"/>
        <v>20639998.149999999</v>
      </c>
      <c r="F58" s="119">
        <f t="shared" si="14"/>
        <v>20639998.149999999</v>
      </c>
      <c r="G58" s="119">
        <f t="shared" si="14"/>
        <v>7714811.7400000002</v>
      </c>
    </row>
    <row r="59" spans="1:8">
      <c r="A59" s="120" t="s">
        <v>422</v>
      </c>
      <c r="B59" s="121">
        <v>12500000</v>
      </c>
      <c r="C59" s="121">
        <v>14771829.470000001</v>
      </c>
      <c r="D59" s="119">
        <f t="shared" si="8"/>
        <v>27271829.469999999</v>
      </c>
      <c r="E59" s="121">
        <v>19637472.239999998</v>
      </c>
      <c r="F59" s="121">
        <v>19637472.239999998</v>
      </c>
      <c r="G59" s="119">
        <f t="shared" ref="G59:G61" si="15">D59-E59</f>
        <v>7634357.2300000004</v>
      </c>
      <c r="H59" s="122" t="s">
        <v>423</v>
      </c>
    </row>
    <row r="60" spans="1:8">
      <c r="A60" s="120" t="s">
        <v>424</v>
      </c>
      <c r="B60" s="121">
        <v>0</v>
      </c>
      <c r="C60" s="121">
        <v>1082980.42</v>
      </c>
      <c r="D60" s="119">
        <f t="shared" si="8"/>
        <v>1082980.42</v>
      </c>
      <c r="E60" s="121">
        <v>1002525.91</v>
      </c>
      <c r="F60" s="121">
        <v>1002525.91</v>
      </c>
      <c r="G60" s="119">
        <f t="shared" si="15"/>
        <v>80454.509999999893</v>
      </c>
      <c r="H60" s="122" t="s">
        <v>425</v>
      </c>
    </row>
    <row r="61" spans="1:8">
      <c r="A61" s="120" t="s">
        <v>426</v>
      </c>
      <c r="B61" s="119"/>
      <c r="C61" s="119"/>
      <c r="D61" s="119">
        <f t="shared" si="8"/>
        <v>0</v>
      </c>
      <c r="E61" s="119"/>
      <c r="F61" s="119"/>
      <c r="G61" s="119">
        <f t="shared" si="15"/>
        <v>0</v>
      </c>
      <c r="H61" s="122" t="s">
        <v>427</v>
      </c>
    </row>
    <row r="62" spans="1:8">
      <c r="A62" s="118" t="s">
        <v>428</v>
      </c>
      <c r="B62" s="119">
        <f>SUM(B63:B67,B69:B70)</f>
        <v>12515297.27</v>
      </c>
      <c r="C62" s="119">
        <f t="shared" ref="C62:G62" si="16">SUM(C63:C67,C69:C70)</f>
        <v>-4908472.84</v>
      </c>
      <c r="D62" s="119">
        <f t="shared" si="16"/>
        <v>7606824.4299999997</v>
      </c>
      <c r="E62" s="119">
        <f t="shared" si="16"/>
        <v>0</v>
      </c>
      <c r="F62" s="119">
        <f t="shared" si="16"/>
        <v>0</v>
      </c>
      <c r="G62" s="119">
        <f t="shared" si="16"/>
        <v>7606824.4299999997</v>
      </c>
    </row>
    <row r="63" spans="1:8">
      <c r="A63" s="120" t="s">
        <v>429</v>
      </c>
      <c r="B63" s="119"/>
      <c r="C63" s="119"/>
      <c r="D63" s="119">
        <f t="shared" si="8"/>
        <v>0</v>
      </c>
      <c r="E63" s="119"/>
      <c r="F63" s="119"/>
      <c r="G63" s="119">
        <f t="shared" ref="G63:G70" si="17">D63-E63</f>
        <v>0</v>
      </c>
      <c r="H63" s="122" t="s">
        <v>430</v>
      </c>
    </row>
    <row r="64" spans="1:8">
      <c r="A64" s="120" t="s">
        <v>431</v>
      </c>
      <c r="B64" s="119"/>
      <c r="C64" s="119"/>
      <c r="D64" s="119">
        <f t="shared" si="8"/>
        <v>0</v>
      </c>
      <c r="E64" s="119"/>
      <c r="F64" s="119"/>
      <c r="G64" s="119">
        <f t="shared" si="17"/>
        <v>0</v>
      </c>
      <c r="H64" s="122" t="s">
        <v>432</v>
      </c>
    </row>
    <row r="65" spans="1:8">
      <c r="A65" s="120" t="s">
        <v>433</v>
      </c>
      <c r="B65" s="119"/>
      <c r="C65" s="119"/>
      <c r="D65" s="119">
        <f t="shared" si="8"/>
        <v>0</v>
      </c>
      <c r="E65" s="119"/>
      <c r="F65" s="119"/>
      <c r="G65" s="119">
        <f t="shared" si="17"/>
        <v>0</v>
      </c>
      <c r="H65" s="122" t="s">
        <v>434</v>
      </c>
    </row>
    <row r="66" spans="1:8">
      <c r="A66" s="120" t="s">
        <v>435</v>
      </c>
      <c r="B66" s="119"/>
      <c r="C66" s="119"/>
      <c r="D66" s="119">
        <f t="shared" si="8"/>
        <v>0</v>
      </c>
      <c r="E66" s="119"/>
      <c r="F66" s="119"/>
      <c r="G66" s="119">
        <f t="shared" si="17"/>
        <v>0</v>
      </c>
      <c r="H66" s="122" t="s">
        <v>436</v>
      </c>
    </row>
    <row r="67" spans="1:8">
      <c r="A67" s="120" t="s">
        <v>437</v>
      </c>
      <c r="B67" s="119"/>
      <c r="C67" s="119"/>
      <c r="D67" s="119">
        <f t="shared" si="8"/>
        <v>0</v>
      </c>
      <c r="E67" s="119"/>
      <c r="F67" s="119"/>
      <c r="G67" s="119">
        <f t="shared" si="17"/>
        <v>0</v>
      </c>
      <c r="H67" s="122" t="s">
        <v>438</v>
      </c>
    </row>
    <row r="68" spans="1:8">
      <c r="A68" s="120" t="s">
        <v>439</v>
      </c>
      <c r="B68" s="119"/>
      <c r="C68" s="119"/>
      <c r="D68" s="119">
        <f t="shared" si="8"/>
        <v>0</v>
      </c>
      <c r="E68" s="119"/>
      <c r="F68" s="119"/>
      <c r="G68" s="119">
        <f t="shared" si="17"/>
        <v>0</v>
      </c>
      <c r="H68" s="122"/>
    </row>
    <row r="69" spans="1:8">
      <c r="A69" s="120" t="s">
        <v>440</v>
      </c>
      <c r="B69" s="119"/>
      <c r="C69" s="119"/>
      <c r="D69" s="119">
        <f t="shared" si="8"/>
        <v>0</v>
      </c>
      <c r="E69" s="119"/>
      <c r="F69" s="119"/>
      <c r="G69" s="119">
        <f t="shared" si="17"/>
        <v>0</v>
      </c>
      <c r="H69" s="122" t="s">
        <v>441</v>
      </c>
    </row>
    <row r="70" spans="1:8">
      <c r="A70" s="120" t="s">
        <v>442</v>
      </c>
      <c r="B70" s="121">
        <v>12515297.27</v>
      </c>
      <c r="C70" s="121">
        <v>-4908472.84</v>
      </c>
      <c r="D70" s="119">
        <f t="shared" si="8"/>
        <v>7606824.4299999997</v>
      </c>
      <c r="E70" s="121">
        <v>0</v>
      </c>
      <c r="F70" s="121">
        <v>0</v>
      </c>
      <c r="G70" s="119">
        <f t="shared" si="17"/>
        <v>7606824.4299999997</v>
      </c>
      <c r="H70" s="122" t="s">
        <v>443</v>
      </c>
    </row>
    <row r="71" spans="1:8">
      <c r="A71" s="118" t="s">
        <v>444</v>
      </c>
      <c r="B71" s="119">
        <f>SUM(B72:B74)</f>
        <v>0</v>
      </c>
      <c r="C71" s="119">
        <f t="shared" ref="C71:G71" si="18">SUM(C72:C74)</f>
        <v>20734028.629999999</v>
      </c>
      <c r="D71" s="119">
        <f t="shared" si="18"/>
        <v>20734028.629999999</v>
      </c>
      <c r="E71" s="119">
        <f t="shared" si="18"/>
        <v>13036806.380000001</v>
      </c>
      <c r="F71" s="119">
        <f t="shared" si="18"/>
        <v>13036806.380000001</v>
      </c>
      <c r="G71" s="119">
        <f t="shared" si="18"/>
        <v>7697222.2499999981</v>
      </c>
    </row>
    <row r="72" spans="1:8">
      <c r="A72" s="120" t="s">
        <v>445</v>
      </c>
      <c r="B72" s="119"/>
      <c r="C72" s="119"/>
      <c r="D72" s="119">
        <f t="shared" si="8"/>
        <v>0</v>
      </c>
      <c r="E72" s="119"/>
      <c r="F72" s="119"/>
      <c r="G72" s="119">
        <f t="shared" ref="G72:G74" si="19">D72-E72</f>
        <v>0</v>
      </c>
      <c r="H72" s="122" t="s">
        <v>446</v>
      </c>
    </row>
    <row r="73" spans="1:8">
      <c r="A73" s="120" t="s">
        <v>447</v>
      </c>
      <c r="B73" s="119"/>
      <c r="C73" s="119"/>
      <c r="D73" s="119">
        <f t="shared" si="8"/>
        <v>0</v>
      </c>
      <c r="E73" s="119"/>
      <c r="F73" s="119"/>
      <c r="G73" s="119">
        <f t="shared" si="19"/>
        <v>0</v>
      </c>
      <c r="H73" s="122" t="s">
        <v>448</v>
      </c>
    </row>
    <row r="74" spans="1:8">
      <c r="A74" s="120" t="s">
        <v>449</v>
      </c>
      <c r="B74" s="121">
        <v>0</v>
      </c>
      <c r="C74" s="121">
        <v>20734028.629999999</v>
      </c>
      <c r="D74" s="119">
        <f t="shared" si="8"/>
        <v>20734028.629999999</v>
      </c>
      <c r="E74" s="121">
        <v>13036806.380000001</v>
      </c>
      <c r="F74" s="121">
        <v>13036806.380000001</v>
      </c>
      <c r="G74" s="119">
        <f t="shared" si="19"/>
        <v>7697222.2499999981</v>
      </c>
      <c r="H74" s="122" t="s">
        <v>450</v>
      </c>
    </row>
    <row r="75" spans="1:8">
      <c r="A75" s="118" t="s">
        <v>451</v>
      </c>
      <c r="B75" s="119">
        <f>SUM(B76:B82)</f>
        <v>18882282.02</v>
      </c>
      <c r="C75" s="119">
        <f t="shared" ref="C75:G75" si="20">SUM(C76:C82)</f>
        <v>-104698.89</v>
      </c>
      <c r="D75" s="119">
        <f t="shared" si="20"/>
        <v>18777583.129999999</v>
      </c>
      <c r="E75" s="119">
        <f t="shared" si="20"/>
        <v>9183413.2599999998</v>
      </c>
      <c r="F75" s="119">
        <f t="shared" si="20"/>
        <v>9183413.2599999998</v>
      </c>
      <c r="G75" s="119">
        <f t="shared" si="20"/>
        <v>9594169.870000001</v>
      </c>
    </row>
    <row r="76" spans="1:8">
      <c r="A76" s="120" t="s">
        <v>452</v>
      </c>
      <c r="B76" s="121">
        <v>5095101.42</v>
      </c>
      <c r="C76" s="121">
        <v>0</v>
      </c>
      <c r="D76" s="119">
        <f t="shared" si="8"/>
        <v>5095101.42</v>
      </c>
      <c r="E76" s="121">
        <v>4895262.68</v>
      </c>
      <c r="F76" s="121">
        <v>4895262.68</v>
      </c>
      <c r="G76" s="119">
        <f t="shared" ref="G76:G82" si="21">D76-E76</f>
        <v>199838.74000000022</v>
      </c>
      <c r="H76" s="122" t="s">
        <v>453</v>
      </c>
    </row>
    <row r="77" spans="1:8">
      <c r="A77" s="120" t="s">
        <v>454</v>
      </c>
      <c r="B77" s="121">
        <v>6287180.5999999996</v>
      </c>
      <c r="C77" s="121">
        <v>0</v>
      </c>
      <c r="D77" s="119">
        <f t="shared" si="8"/>
        <v>6287180.5999999996</v>
      </c>
      <c r="E77" s="121">
        <v>4288150.58</v>
      </c>
      <c r="F77" s="121">
        <v>4288150.58</v>
      </c>
      <c r="G77" s="119">
        <f t="shared" si="21"/>
        <v>1999030.0199999996</v>
      </c>
      <c r="H77" s="122" t="s">
        <v>455</v>
      </c>
    </row>
    <row r="78" spans="1:8">
      <c r="A78" s="120" t="s">
        <v>456</v>
      </c>
      <c r="B78" s="119"/>
      <c r="C78" s="119"/>
      <c r="D78" s="119">
        <f t="shared" si="8"/>
        <v>0</v>
      </c>
      <c r="E78" s="119"/>
      <c r="F78" s="119"/>
      <c r="G78" s="119">
        <f t="shared" si="21"/>
        <v>0</v>
      </c>
      <c r="H78" s="122" t="s">
        <v>457</v>
      </c>
    </row>
    <row r="79" spans="1:8">
      <c r="A79" s="120" t="s">
        <v>458</v>
      </c>
      <c r="B79" s="119"/>
      <c r="C79" s="119"/>
      <c r="D79" s="119">
        <f t="shared" si="8"/>
        <v>0</v>
      </c>
      <c r="E79" s="119"/>
      <c r="F79" s="119"/>
      <c r="G79" s="119">
        <f t="shared" si="21"/>
        <v>0</v>
      </c>
      <c r="H79" s="122" t="s">
        <v>459</v>
      </c>
    </row>
    <row r="80" spans="1:8">
      <c r="A80" s="120" t="s">
        <v>460</v>
      </c>
      <c r="B80" s="119"/>
      <c r="C80" s="119"/>
      <c r="D80" s="119">
        <f t="shared" si="8"/>
        <v>0</v>
      </c>
      <c r="E80" s="119"/>
      <c r="F80" s="119"/>
      <c r="G80" s="119">
        <f t="shared" si="21"/>
        <v>0</v>
      </c>
      <c r="H80" s="122" t="s">
        <v>461</v>
      </c>
    </row>
    <row r="81" spans="1:8">
      <c r="A81" s="120" t="s">
        <v>462</v>
      </c>
      <c r="B81" s="119"/>
      <c r="C81" s="119"/>
      <c r="D81" s="119">
        <f t="shared" si="8"/>
        <v>0</v>
      </c>
      <c r="E81" s="119"/>
      <c r="F81" s="119"/>
      <c r="G81" s="119">
        <f t="shared" si="21"/>
        <v>0</v>
      </c>
      <c r="H81" s="122" t="s">
        <v>463</v>
      </c>
    </row>
    <row r="82" spans="1:8">
      <c r="A82" s="120" t="s">
        <v>464</v>
      </c>
      <c r="B82" s="121">
        <v>7500000</v>
      </c>
      <c r="C82" s="121">
        <v>-104698.89</v>
      </c>
      <c r="D82" s="119">
        <f t="shared" si="8"/>
        <v>7395301.1100000003</v>
      </c>
      <c r="E82" s="121">
        <v>0</v>
      </c>
      <c r="F82" s="121">
        <v>0</v>
      </c>
      <c r="G82" s="119">
        <f t="shared" si="21"/>
        <v>7395301.1100000003</v>
      </c>
      <c r="H82" s="122" t="s">
        <v>465</v>
      </c>
    </row>
    <row r="83" spans="1:8">
      <c r="A83" s="123"/>
      <c r="B83" s="124"/>
      <c r="C83" s="124"/>
      <c r="D83" s="124"/>
      <c r="E83" s="124"/>
      <c r="F83" s="124"/>
      <c r="G83" s="124"/>
    </row>
    <row r="84" spans="1:8">
      <c r="A84" s="125" t="s">
        <v>466</v>
      </c>
      <c r="B84" s="117">
        <f>B85+B93+B103+B113+B123+B133+B137+B146+B150</f>
        <v>253446953.57000002</v>
      </c>
      <c r="C84" s="117">
        <f t="shared" ref="C84:G84" si="22">C85+C93+C103+C113+C123+C133+C137+C146+C150</f>
        <v>127365793.28999999</v>
      </c>
      <c r="D84" s="117">
        <f t="shared" si="22"/>
        <v>380812746.86000001</v>
      </c>
      <c r="E84" s="117">
        <f t="shared" si="22"/>
        <v>235173129.63</v>
      </c>
      <c r="F84" s="117">
        <f t="shared" si="22"/>
        <v>213297123.69</v>
      </c>
      <c r="G84" s="117">
        <f t="shared" si="22"/>
        <v>145639617.22999999</v>
      </c>
    </row>
    <row r="85" spans="1:8">
      <c r="A85" s="118" t="s">
        <v>330</v>
      </c>
      <c r="B85" s="119">
        <f>SUM(B86:B92)</f>
        <v>79240054.799999997</v>
      </c>
      <c r="C85" s="119">
        <f t="shared" ref="C85:G85" si="23">SUM(C86:C92)</f>
        <v>-60026537.750000007</v>
      </c>
      <c r="D85" s="119">
        <f t="shared" si="23"/>
        <v>19213517.050000001</v>
      </c>
      <c r="E85" s="119">
        <f t="shared" si="23"/>
        <v>18547826.41</v>
      </c>
      <c r="F85" s="119">
        <f t="shared" si="23"/>
        <v>18000942.859999999</v>
      </c>
      <c r="G85" s="119">
        <f t="shared" si="23"/>
        <v>665690.63999999827</v>
      </c>
    </row>
    <row r="86" spans="1:8">
      <c r="A86" s="120" t="s">
        <v>331</v>
      </c>
      <c r="B86" s="121">
        <v>46000000</v>
      </c>
      <c r="C86" s="121">
        <v>-34256055.82</v>
      </c>
      <c r="D86" s="119">
        <f t="shared" ref="D86:D92" si="24">B86+C86</f>
        <v>11743944.18</v>
      </c>
      <c r="E86" s="121">
        <v>11445925.5</v>
      </c>
      <c r="F86" s="121">
        <v>11445925.5</v>
      </c>
      <c r="G86" s="119">
        <f t="shared" ref="G86:G92" si="25">D86-E86</f>
        <v>298018.6799999997</v>
      </c>
      <c r="H86" s="122" t="s">
        <v>467</v>
      </c>
    </row>
    <row r="87" spans="1:8">
      <c r="A87" s="120" t="s">
        <v>333</v>
      </c>
      <c r="B87" s="121">
        <v>85000</v>
      </c>
      <c r="C87" s="121">
        <v>-71829.179999999993</v>
      </c>
      <c r="D87" s="119">
        <f t="shared" si="24"/>
        <v>13170.820000000007</v>
      </c>
      <c r="E87" s="121">
        <v>5670.82</v>
      </c>
      <c r="F87" s="121">
        <v>5670.82</v>
      </c>
      <c r="G87" s="119">
        <f t="shared" si="25"/>
        <v>7500.0000000000073</v>
      </c>
      <c r="H87" s="122" t="s">
        <v>468</v>
      </c>
    </row>
    <row r="88" spans="1:8">
      <c r="A88" s="120" t="s">
        <v>335</v>
      </c>
      <c r="B88" s="121">
        <v>10385393.16</v>
      </c>
      <c r="C88" s="121">
        <v>-8114814.8099999996</v>
      </c>
      <c r="D88" s="119">
        <f t="shared" si="24"/>
        <v>2270578.3500000006</v>
      </c>
      <c r="E88" s="121">
        <v>2222109.83</v>
      </c>
      <c r="F88" s="121">
        <v>2222109.83</v>
      </c>
      <c r="G88" s="119">
        <f t="shared" si="25"/>
        <v>48468.520000000484</v>
      </c>
      <c r="H88" s="122" t="s">
        <v>469</v>
      </c>
    </row>
    <row r="89" spans="1:8">
      <c r="A89" s="120" t="s">
        <v>337</v>
      </c>
      <c r="B89" s="121">
        <v>18207040.329999998</v>
      </c>
      <c r="C89" s="121">
        <v>-14155106.34</v>
      </c>
      <c r="D89" s="119">
        <f t="shared" si="24"/>
        <v>4051933.9899999984</v>
      </c>
      <c r="E89" s="121">
        <v>3814023.3</v>
      </c>
      <c r="F89" s="121">
        <v>3267139.75</v>
      </c>
      <c r="G89" s="119">
        <f t="shared" si="25"/>
        <v>237910.68999999855</v>
      </c>
      <c r="H89" s="122" t="s">
        <v>470</v>
      </c>
    </row>
    <row r="90" spans="1:8">
      <c r="A90" s="120" t="s">
        <v>339</v>
      </c>
      <c r="B90" s="121">
        <v>4212621.3099999996</v>
      </c>
      <c r="C90" s="121">
        <v>-3078731.6</v>
      </c>
      <c r="D90" s="119">
        <f t="shared" si="24"/>
        <v>1133889.7099999995</v>
      </c>
      <c r="E90" s="121">
        <v>1060096.96</v>
      </c>
      <c r="F90" s="121">
        <v>1060096.96</v>
      </c>
      <c r="G90" s="119">
        <f t="shared" si="25"/>
        <v>73792.749999999534</v>
      </c>
      <c r="H90" s="122" t="s">
        <v>471</v>
      </c>
    </row>
    <row r="91" spans="1:8">
      <c r="A91" s="120" t="s">
        <v>341</v>
      </c>
      <c r="B91" s="119"/>
      <c r="C91" s="119"/>
      <c r="D91" s="119">
        <f t="shared" si="24"/>
        <v>0</v>
      </c>
      <c r="E91" s="119"/>
      <c r="F91" s="119"/>
      <c r="G91" s="119">
        <f t="shared" si="25"/>
        <v>0</v>
      </c>
      <c r="H91" s="122" t="s">
        <v>472</v>
      </c>
    </row>
    <row r="92" spans="1:8">
      <c r="A92" s="120" t="s">
        <v>343</v>
      </c>
      <c r="B92" s="121">
        <v>350000</v>
      </c>
      <c r="C92" s="121">
        <v>-350000</v>
      </c>
      <c r="D92" s="119">
        <f t="shared" si="24"/>
        <v>0</v>
      </c>
      <c r="E92" s="121">
        <v>0</v>
      </c>
      <c r="F92" s="121">
        <v>0</v>
      </c>
      <c r="G92" s="119">
        <f t="shared" si="25"/>
        <v>0</v>
      </c>
      <c r="H92" s="122" t="s">
        <v>473</v>
      </c>
    </row>
    <row r="93" spans="1:8">
      <c r="A93" s="118" t="s">
        <v>345</v>
      </c>
      <c r="B93" s="119">
        <f>SUM(B94:B102)</f>
        <v>21057389.09</v>
      </c>
      <c r="C93" s="119">
        <f t="shared" ref="C93:G93" si="26">SUM(C94:C102)</f>
        <v>5680940.7800000003</v>
      </c>
      <c r="D93" s="119">
        <f t="shared" si="26"/>
        <v>26738329.870000001</v>
      </c>
      <c r="E93" s="119">
        <f t="shared" si="26"/>
        <v>26423569.670000002</v>
      </c>
      <c r="F93" s="119">
        <f t="shared" si="26"/>
        <v>24791425.680000003</v>
      </c>
      <c r="G93" s="119">
        <f t="shared" si="26"/>
        <v>314760.19999999879</v>
      </c>
    </row>
    <row r="94" spans="1:8">
      <c r="A94" s="120" t="s">
        <v>346</v>
      </c>
      <c r="B94" s="121">
        <v>0</v>
      </c>
      <c r="C94" s="121">
        <v>200000</v>
      </c>
      <c r="D94" s="119">
        <f t="shared" ref="D94:D102" si="27">B94+C94</f>
        <v>200000</v>
      </c>
      <c r="E94" s="121">
        <v>41590.589999999997</v>
      </c>
      <c r="F94" s="121">
        <v>41590.589999999997</v>
      </c>
      <c r="G94" s="119">
        <f t="shared" ref="G94:G102" si="28">D94-E94</f>
        <v>158409.41</v>
      </c>
      <c r="H94" s="122" t="s">
        <v>474</v>
      </c>
    </row>
    <row r="95" spans="1:8">
      <c r="A95" s="120" t="s">
        <v>348</v>
      </c>
      <c r="B95" s="121">
        <v>0</v>
      </c>
      <c r="C95" s="121">
        <v>720000</v>
      </c>
      <c r="D95" s="119">
        <f t="shared" si="27"/>
        <v>720000</v>
      </c>
      <c r="E95" s="121">
        <v>701966.4</v>
      </c>
      <c r="F95" s="121">
        <v>632163.4</v>
      </c>
      <c r="G95" s="119">
        <f t="shared" si="28"/>
        <v>18033.599999999977</v>
      </c>
      <c r="H95" s="122" t="s">
        <v>475</v>
      </c>
    </row>
    <row r="96" spans="1:8">
      <c r="A96" s="120" t="s">
        <v>350</v>
      </c>
      <c r="B96" s="119"/>
      <c r="C96" s="119"/>
      <c r="D96" s="119">
        <f t="shared" si="27"/>
        <v>0</v>
      </c>
      <c r="E96" s="119"/>
      <c r="F96" s="119"/>
      <c r="G96" s="119">
        <f t="shared" si="28"/>
        <v>0</v>
      </c>
      <c r="H96" s="122" t="s">
        <v>476</v>
      </c>
    </row>
    <row r="97" spans="1:8">
      <c r="A97" s="120" t="s">
        <v>352</v>
      </c>
      <c r="B97" s="121">
        <v>487389.09</v>
      </c>
      <c r="C97" s="121">
        <v>250000</v>
      </c>
      <c r="D97" s="119">
        <f t="shared" si="27"/>
        <v>737389.09000000008</v>
      </c>
      <c r="E97" s="121">
        <v>678556.72</v>
      </c>
      <c r="F97" s="121">
        <v>480056.72</v>
      </c>
      <c r="G97" s="119">
        <f t="shared" si="28"/>
        <v>58832.370000000112</v>
      </c>
      <c r="H97" s="122" t="s">
        <v>477</v>
      </c>
    </row>
    <row r="98" spans="1:8">
      <c r="A98" s="126" t="s">
        <v>354</v>
      </c>
      <c r="B98" s="119"/>
      <c r="C98" s="119"/>
      <c r="D98" s="119">
        <f t="shared" si="27"/>
        <v>0</v>
      </c>
      <c r="E98" s="119"/>
      <c r="F98" s="119"/>
      <c r="G98" s="119">
        <f t="shared" si="28"/>
        <v>0</v>
      </c>
      <c r="H98" s="122" t="s">
        <v>478</v>
      </c>
    </row>
    <row r="99" spans="1:8">
      <c r="A99" s="120" t="s">
        <v>356</v>
      </c>
      <c r="B99" s="121">
        <v>16070000</v>
      </c>
      <c r="C99" s="121">
        <v>4300000</v>
      </c>
      <c r="D99" s="119">
        <f t="shared" si="27"/>
        <v>20370000</v>
      </c>
      <c r="E99" s="121">
        <v>20353212.280000001</v>
      </c>
      <c r="F99" s="121">
        <v>19861645.210000001</v>
      </c>
      <c r="G99" s="119">
        <f t="shared" si="28"/>
        <v>16787.719999998808</v>
      </c>
      <c r="H99" s="122" t="s">
        <v>479</v>
      </c>
    </row>
    <row r="100" spans="1:8">
      <c r="A100" s="120" t="s">
        <v>358</v>
      </c>
      <c r="B100" s="121">
        <v>3000000</v>
      </c>
      <c r="C100" s="121">
        <v>210940.78</v>
      </c>
      <c r="D100" s="119">
        <f t="shared" si="27"/>
        <v>3210940.78</v>
      </c>
      <c r="E100" s="121">
        <v>3148330.52</v>
      </c>
      <c r="F100" s="121">
        <v>2276056.6</v>
      </c>
      <c r="G100" s="119">
        <f t="shared" si="28"/>
        <v>62610.259999999776</v>
      </c>
      <c r="H100" s="122" t="s">
        <v>480</v>
      </c>
    </row>
    <row r="101" spans="1:8">
      <c r="A101" s="120" t="s">
        <v>360</v>
      </c>
      <c r="B101" s="121">
        <v>1500000</v>
      </c>
      <c r="C101" s="121">
        <v>0</v>
      </c>
      <c r="D101" s="119">
        <f t="shared" si="27"/>
        <v>1500000</v>
      </c>
      <c r="E101" s="121">
        <v>1499913.16</v>
      </c>
      <c r="F101" s="121">
        <v>1499913.16</v>
      </c>
      <c r="G101" s="119">
        <f t="shared" si="28"/>
        <v>86.840000000083819</v>
      </c>
      <c r="H101" s="122" t="s">
        <v>481</v>
      </c>
    </row>
    <row r="102" spans="1:8">
      <c r="A102" s="120" t="s">
        <v>362</v>
      </c>
      <c r="B102" s="119"/>
      <c r="C102" s="119"/>
      <c r="D102" s="119">
        <f t="shared" si="27"/>
        <v>0</v>
      </c>
      <c r="E102" s="119"/>
      <c r="F102" s="119"/>
      <c r="G102" s="119">
        <f t="shared" si="28"/>
        <v>0</v>
      </c>
      <c r="H102" s="122" t="s">
        <v>482</v>
      </c>
    </row>
    <row r="103" spans="1:8">
      <c r="A103" s="118" t="s">
        <v>364</v>
      </c>
      <c r="B103" s="119">
        <f>SUM(B104:B112)</f>
        <v>30955266.34</v>
      </c>
      <c r="C103" s="119">
        <f t="shared" ref="C103:G103" si="29">SUM(C104:C112)</f>
        <v>22730329.190000001</v>
      </c>
      <c r="D103" s="119">
        <f t="shared" si="29"/>
        <v>53685595.530000001</v>
      </c>
      <c r="E103" s="119">
        <f t="shared" si="29"/>
        <v>42196063.460000008</v>
      </c>
      <c r="F103" s="119">
        <f t="shared" si="29"/>
        <v>35713050.079999998</v>
      </c>
      <c r="G103" s="119">
        <f t="shared" si="29"/>
        <v>11489532.070000002</v>
      </c>
    </row>
    <row r="104" spans="1:8">
      <c r="A104" s="120" t="s">
        <v>365</v>
      </c>
      <c r="B104" s="121">
        <v>8815000</v>
      </c>
      <c r="C104" s="121">
        <v>2818582.29</v>
      </c>
      <c r="D104" s="119">
        <f t="shared" ref="D104:D112" si="30">B104+C104</f>
        <v>11633582.289999999</v>
      </c>
      <c r="E104" s="121">
        <v>9180592.2699999996</v>
      </c>
      <c r="F104" s="121">
        <v>7567519.8899999997</v>
      </c>
      <c r="G104" s="119">
        <f t="shared" ref="G104:G112" si="31">D104-E104</f>
        <v>2452990.0199999996</v>
      </c>
      <c r="H104" s="122" t="s">
        <v>483</v>
      </c>
    </row>
    <row r="105" spans="1:8">
      <c r="A105" s="120" t="s">
        <v>367</v>
      </c>
      <c r="B105" s="121">
        <v>2210000</v>
      </c>
      <c r="C105" s="121">
        <v>1129200</v>
      </c>
      <c r="D105" s="119">
        <f t="shared" si="30"/>
        <v>3339200</v>
      </c>
      <c r="E105" s="121">
        <v>2499636.77</v>
      </c>
      <c r="F105" s="121">
        <v>2499636.77</v>
      </c>
      <c r="G105" s="119">
        <f t="shared" si="31"/>
        <v>839563.23</v>
      </c>
      <c r="H105" s="122" t="s">
        <v>484</v>
      </c>
    </row>
    <row r="106" spans="1:8">
      <c r="A106" s="120" t="s">
        <v>369</v>
      </c>
      <c r="B106" s="121">
        <v>3757279.79</v>
      </c>
      <c r="C106" s="121">
        <v>17999573.100000001</v>
      </c>
      <c r="D106" s="119">
        <f t="shared" si="30"/>
        <v>21756852.890000001</v>
      </c>
      <c r="E106" s="121">
        <v>14017791.25</v>
      </c>
      <c r="F106" s="121">
        <v>12193099.09</v>
      </c>
      <c r="G106" s="119">
        <f t="shared" si="31"/>
        <v>7739061.6400000006</v>
      </c>
      <c r="H106" s="122" t="s">
        <v>485</v>
      </c>
    </row>
    <row r="107" spans="1:8">
      <c r="A107" s="120" t="s">
        <v>371</v>
      </c>
      <c r="B107" s="121">
        <v>400000</v>
      </c>
      <c r="C107" s="121">
        <v>0</v>
      </c>
      <c r="D107" s="119">
        <f t="shared" si="30"/>
        <v>400000</v>
      </c>
      <c r="E107" s="121">
        <v>399465.35</v>
      </c>
      <c r="F107" s="121">
        <v>54500.25</v>
      </c>
      <c r="G107" s="119">
        <f t="shared" si="31"/>
        <v>534.65000000002328</v>
      </c>
      <c r="H107" s="122" t="s">
        <v>486</v>
      </c>
    </row>
    <row r="108" spans="1:8">
      <c r="A108" s="120" t="s">
        <v>373</v>
      </c>
      <c r="B108" s="121">
        <v>1745510</v>
      </c>
      <c r="C108" s="121">
        <v>993000</v>
      </c>
      <c r="D108" s="119">
        <f t="shared" si="30"/>
        <v>2738510</v>
      </c>
      <c r="E108" s="121">
        <v>2711766.17</v>
      </c>
      <c r="F108" s="121">
        <v>1478806.46</v>
      </c>
      <c r="G108" s="119">
        <f t="shared" si="31"/>
        <v>26743.830000000075</v>
      </c>
      <c r="H108" s="122" t="s">
        <v>487</v>
      </c>
    </row>
    <row r="109" spans="1:8">
      <c r="A109" s="120" t="s">
        <v>375</v>
      </c>
      <c r="B109" s="121">
        <v>0</v>
      </c>
      <c r="C109" s="121">
        <v>0</v>
      </c>
      <c r="D109" s="119">
        <f t="shared" si="30"/>
        <v>0</v>
      </c>
      <c r="E109" s="121">
        <v>0</v>
      </c>
      <c r="F109" s="121">
        <v>0</v>
      </c>
      <c r="G109" s="119">
        <f t="shared" si="31"/>
        <v>0</v>
      </c>
      <c r="H109" s="122" t="s">
        <v>488</v>
      </c>
    </row>
    <row r="110" spans="1:8">
      <c r="A110" s="120" t="s">
        <v>377</v>
      </c>
      <c r="B110" s="119"/>
      <c r="C110" s="119"/>
      <c r="D110" s="119">
        <f t="shared" si="30"/>
        <v>0</v>
      </c>
      <c r="E110" s="119"/>
      <c r="F110" s="119"/>
      <c r="G110" s="119">
        <f t="shared" si="31"/>
        <v>0</v>
      </c>
      <c r="H110" s="122" t="s">
        <v>489</v>
      </c>
    </row>
    <row r="111" spans="1:8">
      <c r="A111" s="120" t="s">
        <v>379</v>
      </c>
      <c r="B111" s="121">
        <v>0</v>
      </c>
      <c r="C111" s="121">
        <v>1295000</v>
      </c>
      <c r="D111" s="119">
        <f t="shared" si="30"/>
        <v>1295000</v>
      </c>
      <c r="E111" s="121">
        <v>1211840.01</v>
      </c>
      <c r="F111" s="121">
        <v>0</v>
      </c>
      <c r="G111" s="119">
        <f t="shared" si="31"/>
        <v>83159.989999999991</v>
      </c>
      <c r="H111" s="122" t="s">
        <v>490</v>
      </c>
    </row>
    <row r="112" spans="1:8">
      <c r="A112" s="120" t="s">
        <v>381</v>
      </c>
      <c r="B112" s="121">
        <v>14027476.550000001</v>
      </c>
      <c r="C112" s="121">
        <v>-1505026.2</v>
      </c>
      <c r="D112" s="119">
        <f t="shared" si="30"/>
        <v>12522450.350000001</v>
      </c>
      <c r="E112" s="121">
        <v>12174971.640000001</v>
      </c>
      <c r="F112" s="121">
        <v>11919487.619999999</v>
      </c>
      <c r="G112" s="119">
        <f t="shared" si="31"/>
        <v>347478.71000000089</v>
      </c>
      <c r="H112" s="122" t="s">
        <v>491</v>
      </c>
    </row>
    <row r="113" spans="1:8">
      <c r="A113" s="118" t="s">
        <v>383</v>
      </c>
      <c r="B113" s="119">
        <f>SUM(B114:B122)</f>
        <v>8000000</v>
      </c>
      <c r="C113" s="119">
        <f t="shared" ref="C113:G113" si="32">SUM(C114:C122)</f>
        <v>16740223.120000001</v>
      </c>
      <c r="D113" s="119">
        <f t="shared" si="32"/>
        <v>24740223.120000001</v>
      </c>
      <c r="E113" s="119">
        <f t="shared" si="32"/>
        <v>19056394.920000002</v>
      </c>
      <c r="F113" s="119">
        <f t="shared" si="32"/>
        <v>18858034.920000002</v>
      </c>
      <c r="G113" s="119">
        <f t="shared" si="32"/>
        <v>5683828.2000000011</v>
      </c>
    </row>
    <row r="114" spans="1:8">
      <c r="A114" s="120" t="s">
        <v>384</v>
      </c>
      <c r="B114" s="119"/>
      <c r="C114" s="119"/>
      <c r="D114" s="119">
        <f t="shared" ref="D114:D122" si="33">B114+C114</f>
        <v>0</v>
      </c>
      <c r="E114" s="119"/>
      <c r="F114" s="119"/>
      <c r="G114" s="119">
        <f t="shared" ref="G114:G122" si="34">D114-E114</f>
        <v>0</v>
      </c>
      <c r="H114" s="122" t="s">
        <v>492</v>
      </c>
    </row>
    <row r="115" spans="1:8">
      <c r="A115" s="120" t="s">
        <v>386</v>
      </c>
      <c r="B115" s="121">
        <v>0</v>
      </c>
      <c r="C115" s="121">
        <v>8681824.4299999997</v>
      </c>
      <c r="D115" s="119">
        <f t="shared" si="33"/>
        <v>8681824.4299999997</v>
      </c>
      <c r="E115" s="121">
        <v>8681824.4299999997</v>
      </c>
      <c r="F115" s="121">
        <v>8681824.4299999997</v>
      </c>
      <c r="G115" s="119">
        <f t="shared" si="34"/>
        <v>0</v>
      </c>
      <c r="H115" s="122" t="s">
        <v>493</v>
      </c>
    </row>
    <row r="116" spans="1:8">
      <c r="A116" s="120" t="s">
        <v>388</v>
      </c>
      <c r="B116" s="119"/>
      <c r="C116" s="119"/>
      <c r="D116" s="119">
        <f t="shared" si="33"/>
        <v>0</v>
      </c>
      <c r="E116" s="119"/>
      <c r="F116" s="119"/>
      <c r="G116" s="119">
        <f t="shared" si="34"/>
        <v>0</v>
      </c>
      <c r="H116" s="122" t="s">
        <v>494</v>
      </c>
    </row>
    <row r="117" spans="1:8">
      <c r="A117" s="120" t="s">
        <v>390</v>
      </c>
      <c r="B117" s="121">
        <v>8000000</v>
      </c>
      <c r="C117" s="121">
        <v>8058398.6900000004</v>
      </c>
      <c r="D117" s="119">
        <f t="shared" si="33"/>
        <v>16058398.690000001</v>
      </c>
      <c r="E117" s="121">
        <v>10374570.49</v>
      </c>
      <c r="F117" s="121">
        <v>10176210.49</v>
      </c>
      <c r="G117" s="119">
        <f t="shared" si="34"/>
        <v>5683828.2000000011</v>
      </c>
      <c r="H117" s="122" t="s">
        <v>495</v>
      </c>
    </row>
    <row r="118" spans="1:8">
      <c r="A118" s="120" t="s">
        <v>392</v>
      </c>
      <c r="B118" s="119"/>
      <c r="C118" s="119"/>
      <c r="D118" s="119">
        <f t="shared" si="33"/>
        <v>0</v>
      </c>
      <c r="E118" s="119"/>
      <c r="F118" s="119"/>
      <c r="G118" s="119">
        <f t="shared" si="34"/>
        <v>0</v>
      </c>
      <c r="H118" s="122" t="s">
        <v>496</v>
      </c>
    </row>
    <row r="119" spans="1:8">
      <c r="A119" s="120" t="s">
        <v>394</v>
      </c>
      <c r="B119" s="119"/>
      <c r="C119" s="119"/>
      <c r="D119" s="119">
        <f t="shared" si="33"/>
        <v>0</v>
      </c>
      <c r="E119" s="119"/>
      <c r="F119" s="119"/>
      <c r="G119" s="119">
        <f t="shared" si="34"/>
        <v>0</v>
      </c>
      <c r="H119" s="122" t="s">
        <v>497</v>
      </c>
    </row>
    <row r="120" spans="1:8">
      <c r="A120" s="120" t="s">
        <v>396</v>
      </c>
      <c r="B120" s="119"/>
      <c r="C120" s="119"/>
      <c r="D120" s="119">
        <f t="shared" si="33"/>
        <v>0</v>
      </c>
      <c r="E120" s="119"/>
      <c r="F120" s="119"/>
      <c r="G120" s="119">
        <f t="shared" si="34"/>
        <v>0</v>
      </c>
      <c r="H120" s="127" t="s">
        <v>498</v>
      </c>
    </row>
    <row r="121" spans="1:8">
      <c r="A121" s="120" t="s">
        <v>398</v>
      </c>
      <c r="B121" s="119"/>
      <c r="C121" s="119"/>
      <c r="D121" s="119">
        <f t="shared" si="33"/>
        <v>0</v>
      </c>
      <c r="E121" s="119"/>
      <c r="F121" s="119"/>
      <c r="G121" s="119">
        <f t="shared" si="34"/>
        <v>0</v>
      </c>
      <c r="H121" s="127" t="s">
        <v>499</v>
      </c>
    </row>
    <row r="122" spans="1:8">
      <c r="A122" s="120" t="s">
        <v>400</v>
      </c>
      <c r="B122" s="119"/>
      <c r="C122" s="119"/>
      <c r="D122" s="119">
        <f t="shared" si="33"/>
        <v>0</v>
      </c>
      <c r="E122" s="119"/>
      <c r="F122" s="119"/>
      <c r="G122" s="119">
        <f t="shared" si="34"/>
        <v>0</v>
      </c>
      <c r="H122" s="122" t="s">
        <v>500</v>
      </c>
    </row>
    <row r="123" spans="1:8">
      <c r="A123" s="118" t="s">
        <v>402</v>
      </c>
      <c r="B123" s="119">
        <f>SUM(B124:B132)</f>
        <v>16500000</v>
      </c>
      <c r="C123" s="119">
        <f t="shared" ref="C123:G123" si="35">SUM(C124:C132)</f>
        <v>-1874711.8399999999</v>
      </c>
      <c r="D123" s="119">
        <f t="shared" si="35"/>
        <v>14625288.16</v>
      </c>
      <c r="E123" s="119">
        <f t="shared" si="35"/>
        <v>11139466.57</v>
      </c>
      <c r="F123" s="119">
        <f t="shared" si="35"/>
        <v>2786166.8</v>
      </c>
      <c r="G123" s="119">
        <f t="shared" si="35"/>
        <v>3485821.5900000008</v>
      </c>
    </row>
    <row r="124" spans="1:8">
      <c r="A124" s="120" t="s">
        <v>403</v>
      </c>
      <c r="B124" s="121">
        <v>0</v>
      </c>
      <c r="C124" s="121">
        <v>7983121.3600000003</v>
      </c>
      <c r="D124" s="119">
        <f t="shared" ref="D124:D132" si="36">B124+C124</f>
        <v>7983121.3600000003</v>
      </c>
      <c r="E124" s="121">
        <v>6497299.7699999996</v>
      </c>
      <c r="F124" s="121">
        <v>0</v>
      </c>
      <c r="G124" s="119">
        <f t="shared" ref="G124:G132" si="37">D124-E124</f>
        <v>1485821.5900000008</v>
      </c>
      <c r="H124" s="122" t="s">
        <v>501</v>
      </c>
    </row>
    <row r="125" spans="1:8">
      <c r="A125" s="120" t="s">
        <v>405</v>
      </c>
      <c r="B125" s="119"/>
      <c r="C125" s="119"/>
      <c r="D125" s="119">
        <f t="shared" si="36"/>
        <v>0</v>
      </c>
      <c r="E125" s="119"/>
      <c r="F125" s="119"/>
      <c r="G125" s="119">
        <f t="shared" si="37"/>
        <v>0</v>
      </c>
      <c r="H125" s="122" t="s">
        <v>502</v>
      </c>
    </row>
    <row r="126" spans="1:8">
      <c r="A126" s="120" t="s">
        <v>407</v>
      </c>
      <c r="B126" s="119"/>
      <c r="C126" s="119"/>
      <c r="D126" s="119">
        <f t="shared" si="36"/>
        <v>0</v>
      </c>
      <c r="E126" s="119"/>
      <c r="F126" s="119"/>
      <c r="G126" s="119">
        <f t="shared" si="37"/>
        <v>0</v>
      </c>
      <c r="H126" s="122" t="s">
        <v>503</v>
      </c>
    </row>
    <row r="127" spans="1:8">
      <c r="A127" s="120" t="s">
        <v>409</v>
      </c>
      <c r="B127" s="121">
        <v>8000000</v>
      </c>
      <c r="C127" s="121">
        <v>-3418000</v>
      </c>
      <c r="D127" s="119">
        <f t="shared" si="36"/>
        <v>4582000</v>
      </c>
      <c r="E127" s="121">
        <v>4582000</v>
      </c>
      <c r="F127" s="121">
        <v>2726000</v>
      </c>
      <c r="G127" s="119">
        <f t="shared" si="37"/>
        <v>0</v>
      </c>
      <c r="H127" s="122" t="s">
        <v>504</v>
      </c>
    </row>
    <row r="128" spans="1:8">
      <c r="A128" s="120" t="s">
        <v>411</v>
      </c>
      <c r="B128" s="121">
        <v>8000000</v>
      </c>
      <c r="C128" s="121">
        <v>-8000000</v>
      </c>
      <c r="D128" s="119">
        <f t="shared" si="36"/>
        <v>0</v>
      </c>
      <c r="E128" s="121">
        <v>0</v>
      </c>
      <c r="F128" s="121">
        <v>0</v>
      </c>
      <c r="G128" s="119">
        <f t="shared" si="37"/>
        <v>0</v>
      </c>
      <c r="H128" s="122" t="s">
        <v>505</v>
      </c>
    </row>
    <row r="129" spans="1:8">
      <c r="A129" s="120" t="s">
        <v>413</v>
      </c>
      <c r="B129" s="121">
        <v>500000</v>
      </c>
      <c r="C129" s="121">
        <v>-439833.2</v>
      </c>
      <c r="D129" s="119">
        <f t="shared" si="36"/>
        <v>60166.799999999988</v>
      </c>
      <c r="E129" s="121">
        <v>60166.8</v>
      </c>
      <c r="F129" s="121">
        <v>60166.8</v>
      </c>
      <c r="G129" s="119">
        <f t="shared" si="37"/>
        <v>0</v>
      </c>
      <c r="H129" s="122" t="s">
        <v>506</v>
      </c>
    </row>
    <row r="130" spans="1:8">
      <c r="A130" s="120" t="s">
        <v>415</v>
      </c>
      <c r="B130" s="119"/>
      <c r="C130" s="119"/>
      <c r="D130" s="119">
        <f t="shared" si="36"/>
        <v>0</v>
      </c>
      <c r="E130" s="119"/>
      <c r="F130" s="119"/>
      <c r="G130" s="119">
        <f t="shared" si="37"/>
        <v>0</v>
      </c>
      <c r="H130" s="122" t="s">
        <v>507</v>
      </c>
    </row>
    <row r="131" spans="1:8">
      <c r="A131" s="120" t="s">
        <v>417</v>
      </c>
      <c r="B131" s="121">
        <v>0</v>
      </c>
      <c r="C131" s="121">
        <v>2000000</v>
      </c>
      <c r="D131" s="119">
        <f t="shared" si="36"/>
        <v>2000000</v>
      </c>
      <c r="E131" s="121">
        <v>0</v>
      </c>
      <c r="F131" s="121">
        <v>0</v>
      </c>
      <c r="G131" s="119">
        <f t="shared" si="37"/>
        <v>2000000</v>
      </c>
      <c r="H131" s="122" t="s">
        <v>508</v>
      </c>
    </row>
    <row r="132" spans="1:8">
      <c r="A132" s="120" t="s">
        <v>419</v>
      </c>
      <c r="B132" s="119"/>
      <c r="C132" s="119"/>
      <c r="D132" s="119">
        <f t="shared" si="36"/>
        <v>0</v>
      </c>
      <c r="E132" s="119"/>
      <c r="F132" s="119"/>
      <c r="G132" s="119">
        <f t="shared" si="37"/>
        <v>0</v>
      </c>
      <c r="H132" s="122" t="s">
        <v>509</v>
      </c>
    </row>
    <row r="133" spans="1:8">
      <c r="A133" s="118" t="s">
        <v>421</v>
      </c>
      <c r="B133" s="119">
        <f>SUM(B134:B136)</f>
        <v>71163560.340000004</v>
      </c>
      <c r="C133" s="119">
        <f t="shared" ref="C133:G133" si="38">SUM(C134:C136)</f>
        <v>156395925.07999998</v>
      </c>
      <c r="D133" s="119">
        <f t="shared" si="38"/>
        <v>227559485.41999999</v>
      </c>
      <c r="E133" s="119">
        <f t="shared" si="38"/>
        <v>108073163.06999999</v>
      </c>
      <c r="F133" s="119">
        <f t="shared" si="38"/>
        <v>103410857.81999999</v>
      </c>
      <c r="G133" s="119">
        <f t="shared" si="38"/>
        <v>119486322.34999999</v>
      </c>
    </row>
    <row r="134" spans="1:8">
      <c r="A134" s="120" t="s">
        <v>422</v>
      </c>
      <c r="B134" s="121">
        <v>71163560.340000004</v>
      </c>
      <c r="C134" s="121">
        <v>148308864.69999999</v>
      </c>
      <c r="D134" s="119">
        <f t="shared" ref="D134:D157" si="39">B134+C134</f>
        <v>219472425.03999999</v>
      </c>
      <c r="E134" s="121">
        <v>104363554.23999999</v>
      </c>
      <c r="F134" s="121">
        <v>99801969.239999995</v>
      </c>
      <c r="G134" s="119">
        <f t="shared" ref="G134:G136" si="40">D134-E134</f>
        <v>115108870.8</v>
      </c>
      <c r="H134" s="122" t="s">
        <v>510</v>
      </c>
    </row>
    <row r="135" spans="1:8">
      <c r="A135" s="120" t="s">
        <v>424</v>
      </c>
      <c r="B135" s="121">
        <v>0</v>
      </c>
      <c r="C135" s="121">
        <v>8087060.3799999999</v>
      </c>
      <c r="D135" s="119">
        <f t="shared" si="39"/>
        <v>8087060.3799999999</v>
      </c>
      <c r="E135" s="121">
        <v>3709608.83</v>
      </c>
      <c r="F135" s="121">
        <v>3608888.58</v>
      </c>
      <c r="G135" s="119">
        <f t="shared" si="40"/>
        <v>4377451.55</v>
      </c>
      <c r="H135" s="122" t="s">
        <v>511</v>
      </c>
    </row>
    <row r="136" spans="1:8">
      <c r="A136" s="120" t="s">
        <v>426</v>
      </c>
      <c r="B136" s="119"/>
      <c r="C136" s="119"/>
      <c r="D136" s="119">
        <f t="shared" si="39"/>
        <v>0</v>
      </c>
      <c r="E136" s="119"/>
      <c r="F136" s="119"/>
      <c r="G136" s="119">
        <f t="shared" si="40"/>
        <v>0</v>
      </c>
      <c r="H136" s="122" t="s">
        <v>512</v>
      </c>
    </row>
    <row r="137" spans="1:8">
      <c r="A137" s="118" t="s">
        <v>428</v>
      </c>
      <c r="B137" s="119">
        <f>SUM(B138:B142,B144:B145)</f>
        <v>12778486.529999999</v>
      </c>
      <c r="C137" s="119">
        <f t="shared" ref="C137:G137" si="41">SUM(C138:C142,C144:C145)</f>
        <v>-12280375.289999999</v>
      </c>
      <c r="D137" s="119">
        <f t="shared" si="41"/>
        <v>498111.24000000022</v>
      </c>
      <c r="E137" s="119">
        <f t="shared" si="41"/>
        <v>0</v>
      </c>
      <c r="F137" s="119">
        <f t="shared" si="41"/>
        <v>0</v>
      </c>
      <c r="G137" s="119">
        <f t="shared" si="41"/>
        <v>498111.24000000022</v>
      </c>
    </row>
    <row r="138" spans="1:8">
      <c r="A138" s="120" t="s">
        <v>429</v>
      </c>
      <c r="B138" s="119"/>
      <c r="C138" s="119"/>
      <c r="D138" s="119">
        <f t="shared" si="39"/>
        <v>0</v>
      </c>
      <c r="E138" s="119"/>
      <c r="F138" s="119"/>
      <c r="G138" s="119">
        <f t="shared" ref="G138:G145" si="42">D138-E138</f>
        <v>0</v>
      </c>
      <c r="H138" s="122" t="s">
        <v>513</v>
      </c>
    </row>
    <row r="139" spans="1:8">
      <c r="A139" s="120" t="s">
        <v>431</v>
      </c>
      <c r="B139" s="119"/>
      <c r="C139" s="119"/>
      <c r="D139" s="119">
        <f t="shared" si="39"/>
        <v>0</v>
      </c>
      <c r="E139" s="119"/>
      <c r="F139" s="119"/>
      <c r="G139" s="119">
        <f t="shared" si="42"/>
        <v>0</v>
      </c>
      <c r="H139" s="122" t="s">
        <v>514</v>
      </c>
    </row>
    <row r="140" spans="1:8">
      <c r="A140" s="120" t="s">
        <v>433</v>
      </c>
      <c r="B140" s="119"/>
      <c r="C140" s="119"/>
      <c r="D140" s="119">
        <f t="shared" si="39"/>
        <v>0</v>
      </c>
      <c r="E140" s="119"/>
      <c r="F140" s="119"/>
      <c r="G140" s="119">
        <f t="shared" si="42"/>
        <v>0</v>
      </c>
      <c r="H140" s="122" t="s">
        <v>515</v>
      </c>
    </row>
    <row r="141" spans="1:8">
      <c r="A141" s="120" t="s">
        <v>435</v>
      </c>
      <c r="B141" s="119"/>
      <c r="C141" s="119"/>
      <c r="D141" s="119">
        <f t="shared" si="39"/>
        <v>0</v>
      </c>
      <c r="E141" s="119"/>
      <c r="F141" s="119"/>
      <c r="G141" s="119">
        <f t="shared" si="42"/>
        <v>0</v>
      </c>
      <c r="H141" s="122" t="s">
        <v>516</v>
      </c>
    </row>
    <row r="142" spans="1:8">
      <c r="A142" s="120" t="s">
        <v>437</v>
      </c>
      <c r="B142" s="119"/>
      <c r="C142" s="119"/>
      <c r="D142" s="119">
        <f t="shared" si="39"/>
        <v>0</v>
      </c>
      <c r="E142" s="119"/>
      <c r="F142" s="119"/>
      <c r="G142" s="119">
        <f t="shared" si="42"/>
        <v>0</v>
      </c>
      <c r="H142" s="122" t="s">
        <v>517</v>
      </c>
    </row>
    <row r="143" spans="1:8">
      <c r="A143" s="120" t="s">
        <v>439</v>
      </c>
      <c r="B143" s="119"/>
      <c r="C143" s="119"/>
      <c r="D143" s="119">
        <f t="shared" si="39"/>
        <v>0</v>
      </c>
      <c r="E143" s="119"/>
      <c r="F143" s="119"/>
      <c r="G143" s="119">
        <f t="shared" si="42"/>
        <v>0</v>
      </c>
      <c r="H143" s="122"/>
    </row>
    <row r="144" spans="1:8">
      <c r="A144" s="120" t="s">
        <v>440</v>
      </c>
      <c r="B144" s="119"/>
      <c r="C144" s="119"/>
      <c r="D144" s="119">
        <f t="shared" si="39"/>
        <v>0</v>
      </c>
      <c r="E144" s="119"/>
      <c r="F144" s="119"/>
      <c r="G144" s="119">
        <f t="shared" si="42"/>
        <v>0</v>
      </c>
      <c r="H144" s="122" t="s">
        <v>518</v>
      </c>
    </row>
    <row r="145" spans="1:8">
      <c r="A145" s="120" t="s">
        <v>442</v>
      </c>
      <c r="B145" s="121">
        <v>12778486.529999999</v>
      </c>
      <c r="C145" s="121">
        <v>-12280375.289999999</v>
      </c>
      <c r="D145" s="119">
        <f t="shared" si="39"/>
        <v>498111.24000000022</v>
      </c>
      <c r="E145" s="121">
        <v>0</v>
      </c>
      <c r="F145" s="121">
        <v>0</v>
      </c>
      <c r="G145" s="119">
        <f t="shared" si="42"/>
        <v>498111.24000000022</v>
      </c>
      <c r="H145" s="122" t="s">
        <v>519</v>
      </c>
    </row>
    <row r="146" spans="1:8">
      <c r="A146" s="118" t="s">
        <v>444</v>
      </c>
      <c r="B146" s="119">
        <f>SUM(B147:B149)</f>
        <v>0</v>
      </c>
      <c r="C146" s="119">
        <f t="shared" ref="C146:G146" si="43">SUM(C147:C149)</f>
        <v>0</v>
      </c>
      <c r="D146" s="119">
        <f t="shared" si="43"/>
        <v>0</v>
      </c>
      <c r="E146" s="119">
        <f t="shared" si="43"/>
        <v>0</v>
      </c>
      <c r="F146" s="119">
        <f t="shared" si="43"/>
        <v>0</v>
      </c>
      <c r="G146" s="119">
        <f t="shared" si="43"/>
        <v>0</v>
      </c>
    </row>
    <row r="147" spans="1:8">
      <c r="A147" s="120" t="s">
        <v>445</v>
      </c>
      <c r="B147" s="119"/>
      <c r="C147" s="119"/>
      <c r="D147" s="119">
        <f t="shared" si="39"/>
        <v>0</v>
      </c>
      <c r="E147" s="119"/>
      <c r="F147" s="119"/>
      <c r="G147" s="119">
        <f t="shared" ref="G147:G149" si="44">D147-E147</f>
        <v>0</v>
      </c>
      <c r="H147" s="122" t="s">
        <v>520</v>
      </c>
    </row>
    <row r="148" spans="1:8">
      <c r="A148" s="120" t="s">
        <v>447</v>
      </c>
      <c r="B148" s="119"/>
      <c r="C148" s="119"/>
      <c r="D148" s="119">
        <f t="shared" si="39"/>
        <v>0</v>
      </c>
      <c r="E148" s="119"/>
      <c r="F148" s="119"/>
      <c r="G148" s="119">
        <f t="shared" si="44"/>
        <v>0</v>
      </c>
      <c r="H148" s="122" t="s">
        <v>521</v>
      </c>
    </row>
    <row r="149" spans="1:8">
      <c r="A149" s="120" t="s">
        <v>449</v>
      </c>
      <c r="B149" s="119"/>
      <c r="C149" s="119"/>
      <c r="D149" s="119">
        <f t="shared" si="39"/>
        <v>0</v>
      </c>
      <c r="E149" s="119"/>
      <c r="F149" s="119"/>
      <c r="G149" s="119">
        <f t="shared" si="44"/>
        <v>0</v>
      </c>
      <c r="H149" s="122" t="s">
        <v>522</v>
      </c>
    </row>
    <row r="150" spans="1:8">
      <c r="A150" s="118" t="s">
        <v>451</v>
      </c>
      <c r="B150" s="119">
        <f>SUM(B151:B157)</f>
        <v>13752196.469999999</v>
      </c>
      <c r="C150" s="119">
        <f t="shared" ref="C150:G150" si="45">SUM(C151:C157)</f>
        <v>0</v>
      </c>
      <c r="D150" s="119">
        <f t="shared" si="45"/>
        <v>13752196.469999999</v>
      </c>
      <c r="E150" s="119">
        <f t="shared" si="45"/>
        <v>9736645.5300000012</v>
      </c>
      <c r="F150" s="119">
        <f t="shared" si="45"/>
        <v>9736645.5300000012</v>
      </c>
      <c r="G150" s="119">
        <f t="shared" si="45"/>
        <v>4015550.9399999995</v>
      </c>
    </row>
    <row r="151" spans="1:8">
      <c r="A151" s="120" t="s">
        <v>452</v>
      </c>
      <c r="B151" s="121">
        <v>8268301.0099999998</v>
      </c>
      <c r="C151" s="121">
        <v>0</v>
      </c>
      <c r="D151" s="119">
        <f t="shared" si="39"/>
        <v>8268301.0099999998</v>
      </c>
      <c r="E151" s="121">
        <v>6950082.4400000004</v>
      </c>
      <c r="F151" s="121">
        <v>6950082.4400000004</v>
      </c>
      <c r="G151" s="119">
        <f t="shared" ref="G151:G157" si="46">D151-E151</f>
        <v>1318218.5699999994</v>
      </c>
      <c r="H151" s="122" t="s">
        <v>523</v>
      </c>
    </row>
    <row r="152" spans="1:8">
      <c r="A152" s="120" t="s">
        <v>454</v>
      </c>
      <c r="B152" s="121">
        <v>5483895.46</v>
      </c>
      <c r="C152" s="121">
        <v>0</v>
      </c>
      <c r="D152" s="119">
        <f t="shared" si="39"/>
        <v>5483895.46</v>
      </c>
      <c r="E152" s="121">
        <v>2786563.09</v>
      </c>
      <c r="F152" s="121">
        <v>2786563.09</v>
      </c>
      <c r="G152" s="119">
        <f t="shared" si="46"/>
        <v>2697332.37</v>
      </c>
      <c r="H152" s="122" t="s">
        <v>524</v>
      </c>
    </row>
    <row r="153" spans="1:8">
      <c r="A153" s="120" t="s">
        <v>456</v>
      </c>
      <c r="B153" s="119"/>
      <c r="C153" s="119"/>
      <c r="D153" s="119">
        <f t="shared" si="39"/>
        <v>0</v>
      </c>
      <c r="E153" s="119"/>
      <c r="F153" s="119"/>
      <c r="G153" s="119">
        <f t="shared" si="46"/>
        <v>0</v>
      </c>
      <c r="H153" s="122" t="s">
        <v>525</v>
      </c>
    </row>
    <row r="154" spans="1:8">
      <c r="A154" s="126" t="s">
        <v>458</v>
      </c>
      <c r="B154" s="119"/>
      <c r="C154" s="119"/>
      <c r="D154" s="119">
        <f t="shared" si="39"/>
        <v>0</v>
      </c>
      <c r="E154" s="119"/>
      <c r="F154" s="119"/>
      <c r="G154" s="119">
        <f t="shared" si="46"/>
        <v>0</v>
      </c>
      <c r="H154" s="122" t="s">
        <v>526</v>
      </c>
    </row>
    <row r="155" spans="1:8">
      <c r="A155" s="120" t="s">
        <v>460</v>
      </c>
      <c r="B155" s="119"/>
      <c r="C155" s="119"/>
      <c r="D155" s="119">
        <f t="shared" si="39"/>
        <v>0</v>
      </c>
      <c r="E155" s="119"/>
      <c r="F155" s="119"/>
      <c r="G155" s="119">
        <f t="shared" si="46"/>
        <v>0</v>
      </c>
      <c r="H155" s="122" t="s">
        <v>527</v>
      </c>
    </row>
    <row r="156" spans="1:8">
      <c r="A156" s="120" t="s">
        <v>462</v>
      </c>
      <c r="B156" s="119"/>
      <c r="C156" s="119"/>
      <c r="D156" s="119">
        <f t="shared" si="39"/>
        <v>0</v>
      </c>
      <c r="E156" s="119"/>
      <c r="F156" s="119"/>
      <c r="G156" s="119">
        <f t="shared" si="46"/>
        <v>0</v>
      </c>
      <c r="H156" s="122" t="s">
        <v>528</v>
      </c>
    </row>
    <row r="157" spans="1:8">
      <c r="A157" s="120" t="s">
        <v>464</v>
      </c>
      <c r="B157" s="119"/>
      <c r="C157" s="119"/>
      <c r="D157" s="119">
        <f t="shared" si="39"/>
        <v>0</v>
      </c>
      <c r="E157" s="119"/>
      <c r="F157" s="119"/>
      <c r="G157" s="119">
        <f t="shared" si="46"/>
        <v>0</v>
      </c>
      <c r="H157" s="122" t="s">
        <v>529</v>
      </c>
    </row>
    <row r="158" spans="1:8">
      <c r="A158" s="128"/>
      <c r="B158" s="124"/>
      <c r="C158" s="124"/>
      <c r="D158" s="124"/>
      <c r="E158" s="124"/>
      <c r="F158" s="124"/>
      <c r="G158" s="124"/>
    </row>
    <row r="159" spans="1:8">
      <c r="A159" s="129" t="s">
        <v>530</v>
      </c>
      <c r="B159" s="117">
        <f>B9+B84</f>
        <v>810993601.84000003</v>
      </c>
      <c r="C159" s="117">
        <f t="shared" ref="C159:G159" si="47">C9+C84</f>
        <v>232175694.01999998</v>
      </c>
      <c r="D159" s="117">
        <f t="shared" si="47"/>
        <v>1043169295.86</v>
      </c>
      <c r="E159" s="117">
        <f t="shared" si="47"/>
        <v>750957594.33999991</v>
      </c>
      <c r="F159" s="117">
        <f t="shared" si="47"/>
        <v>712469182.07999992</v>
      </c>
      <c r="G159" s="117">
        <f t="shared" si="47"/>
        <v>292211701.51999998</v>
      </c>
    </row>
    <row r="160" spans="1:8">
      <c r="A160" s="112"/>
      <c r="B160" s="130"/>
      <c r="C160" s="130"/>
      <c r="D160" s="130"/>
      <c r="E160" s="130"/>
      <c r="F160" s="130"/>
      <c r="G160" s="130"/>
    </row>
    <row r="161" spans="1:5">
      <c r="A161" s="131"/>
    </row>
    <row r="165" spans="1:5">
      <c r="A165" t="s">
        <v>637</v>
      </c>
      <c r="E165" t="s">
        <v>638</v>
      </c>
    </row>
    <row r="166" spans="1:5">
      <c r="A166" t="s">
        <v>639</v>
      </c>
      <c r="E166" t="s">
        <v>640</v>
      </c>
    </row>
    <row r="172" spans="1:5">
      <c r="A172" t="s">
        <v>641</v>
      </c>
    </row>
    <row r="173" spans="1:5">
      <c r="A173" t="s">
        <v>642</v>
      </c>
    </row>
    <row r="174" spans="1:5">
      <c r="A174" t="s">
        <v>643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33" sqref="A33:E4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69" t="s">
        <v>531</v>
      </c>
      <c r="B1" s="169"/>
      <c r="C1" s="169"/>
      <c r="D1" s="169"/>
      <c r="E1" s="169"/>
      <c r="F1" s="169"/>
      <c r="G1" s="169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304</v>
      </c>
      <c r="B3" s="153"/>
      <c r="C3" s="153"/>
      <c r="D3" s="153"/>
      <c r="E3" s="153"/>
      <c r="F3" s="153"/>
      <c r="G3" s="154"/>
    </row>
    <row r="4" spans="1:7">
      <c r="A4" s="152" t="s">
        <v>532</v>
      </c>
      <c r="B4" s="153"/>
      <c r="C4" s="153"/>
      <c r="D4" s="153"/>
      <c r="E4" s="153"/>
      <c r="F4" s="153"/>
      <c r="G4" s="154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3" t="s">
        <v>4</v>
      </c>
      <c r="B7" s="173" t="s">
        <v>307</v>
      </c>
      <c r="C7" s="173"/>
      <c r="D7" s="173"/>
      <c r="E7" s="173"/>
      <c r="F7" s="173"/>
      <c r="G7" s="174" t="s">
        <v>308</v>
      </c>
    </row>
    <row r="8" spans="1:7" ht="30">
      <c r="A8" s="164"/>
      <c r="B8" s="132" t="s">
        <v>309</v>
      </c>
      <c r="C8" s="133" t="s">
        <v>238</v>
      </c>
      <c r="D8" s="132" t="s">
        <v>239</v>
      </c>
      <c r="E8" s="132" t="s">
        <v>194</v>
      </c>
      <c r="F8" s="132" t="s">
        <v>211</v>
      </c>
      <c r="G8" s="175"/>
    </row>
    <row r="9" spans="1:7">
      <c r="A9" s="96" t="s">
        <v>533</v>
      </c>
      <c r="B9" s="134">
        <f>SUM(B10:B18)</f>
        <v>557546648.26999998</v>
      </c>
      <c r="C9" s="134">
        <f t="shared" ref="C9:G9" si="0">SUM(C10:C18)</f>
        <v>104809900.72999999</v>
      </c>
      <c r="D9" s="134">
        <f t="shared" si="0"/>
        <v>662356549</v>
      </c>
      <c r="E9" s="134">
        <f t="shared" si="0"/>
        <v>515784464.71000004</v>
      </c>
      <c r="F9" s="134">
        <f t="shared" si="0"/>
        <v>499172058.39000005</v>
      </c>
      <c r="G9" s="134">
        <f t="shared" si="0"/>
        <v>146572084.28999999</v>
      </c>
    </row>
    <row r="10" spans="1:7">
      <c r="A10" s="135">
        <v>3111</v>
      </c>
      <c r="B10" s="81">
        <v>514845524.92000002</v>
      </c>
      <c r="C10" s="81">
        <v>0</v>
      </c>
      <c r="D10" s="61">
        <f>B10+C10</f>
        <v>514845524.92000002</v>
      </c>
      <c r="E10" s="81">
        <v>480565165.79000002</v>
      </c>
      <c r="F10" s="81">
        <v>463952759.47000003</v>
      </c>
      <c r="G10" s="61">
        <f>D10-E10</f>
        <v>34280359.129999995</v>
      </c>
    </row>
    <row r="11" spans="1:7">
      <c r="A11" s="135">
        <v>3112</v>
      </c>
      <c r="B11" s="81">
        <v>42701123.350000001</v>
      </c>
      <c r="C11" s="81">
        <v>0</v>
      </c>
      <c r="D11" s="61">
        <f t="shared" ref="D11:D17" si="1">B11+C11</f>
        <v>42701123.350000001</v>
      </c>
      <c r="E11" s="81">
        <v>35219298.920000002</v>
      </c>
      <c r="F11" s="81">
        <v>35219298.920000002</v>
      </c>
      <c r="G11" s="61">
        <f t="shared" ref="G11:G17" si="2">D11-E11</f>
        <v>7481824.4299999997</v>
      </c>
    </row>
    <row r="12" spans="1:7">
      <c r="A12" s="135">
        <v>3111</v>
      </c>
      <c r="B12" s="81">
        <v>0</v>
      </c>
      <c r="C12" s="81">
        <v>112291725.16</v>
      </c>
      <c r="D12" s="61">
        <f t="shared" si="1"/>
        <v>112291725.16</v>
      </c>
      <c r="E12" s="81">
        <v>0</v>
      </c>
      <c r="F12" s="81">
        <v>0</v>
      </c>
      <c r="G12" s="61">
        <f t="shared" si="2"/>
        <v>112291725.16</v>
      </c>
    </row>
    <row r="13" spans="1:7">
      <c r="A13" s="135">
        <v>3112</v>
      </c>
      <c r="B13" s="81">
        <v>0</v>
      </c>
      <c r="C13" s="81">
        <v>-7481824.4299999997</v>
      </c>
      <c r="D13" s="61">
        <f t="shared" si="1"/>
        <v>-7481824.4299999997</v>
      </c>
      <c r="E13" s="81">
        <v>0</v>
      </c>
      <c r="F13" s="81">
        <v>0</v>
      </c>
      <c r="G13" s="61">
        <f t="shared" si="2"/>
        <v>-7481824.4299999997</v>
      </c>
    </row>
    <row r="14" spans="1:7">
      <c r="A14" s="136" t="s">
        <v>534</v>
      </c>
      <c r="B14" s="61"/>
      <c r="C14" s="61"/>
      <c r="D14" s="61">
        <f t="shared" si="1"/>
        <v>0</v>
      </c>
      <c r="E14" s="61"/>
      <c r="F14" s="61"/>
      <c r="G14" s="61">
        <f t="shared" si="2"/>
        <v>0</v>
      </c>
    </row>
    <row r="15" spans="1:7">
      <c r="A15" s="136" t="s">
        <v>535</v>
      </c>
      <c r="B15" s="61"/>
      <c r="C15" s="61"/>
      <c r="D15" s="61">
        <f t="shared" si="1"/>
        <v>0</v>
      </c>
      <c r="E15" s="61"/>
      <c r="F15" s="61"/>
      <c r="G15" s="61">
        <f t="shared" si="2"/>
        <v>0</v>
      </c>
    </row>
    <row r="16" spans="1:7">
      <c r="A16" s="136" t="s">
        <v>536</v>
      </c>
      <c r="B16" s="61"/>
      <c r="C16" s="61"/>
      <c r="D16" s="61">
        <f t="shared" si="1"/>
        <v>0</v>
      </c>
      <c r="E16" s="61"/>
      <c r="F16" s="61"/>
      <c r="G16" s="61">
        <f t="shared" si="2"/>
        <v>0</v>
      </c>
    </row>
    <row r="17" spans="1:7">
      <c r="A17" s="136" t="s">
        <v>537</v>
      </c>
      <c r="B17" s="61"/>
      <c r="C17" s="61"/>
      <c r="D17" s="61">
        <f t="shared" si="1"/>
        <v>0</v>
      </c>
      <c r="E17" s="61"/>
      <c r="F17" s="61"/>
      <c r="G17" s="61">
        <f t="shared" si="2"/>
        <v>0</v>
      </c>
    </row>
    <row r="18" spans="1:7">
      <c r="A18" s="47" t="s">
        <v>150</v>
      </c>
      <c r="B18" s="64"/>
      <c r="C18" s="64"/>
      <c r="D18" s="64"/>
      <c r="E18" s="64"/>
      <c r="F18" s="64"/>
      <c r="G18" s="64"/>
    </row>
    <row r="19" spans="1:7">
      <c r="A19" s="16" t="s">
        <v>538</v>
      </c>
      <c r="B19" s="58">
        <f>SUM(B20:B28)</f>
        <v>253446953.56999999</v>
      </c>
      <c r="C19" s="58">
        <f t="shared" ref="C19:G19" si="3">SUM(C20:C28)</f>
        <v>127365793.28999999</v>
      </c>
      <c r="D19" s="58">
        <f t="shared" si="3"/>
        <v>380812746.86000001</v>
      </c>
      <c r="E19" s="58">
        <f t="shared" si="3"/>
        <v>235173129.63</v>
      </c>
      <c r="F19" s="58">
        <f t="shared" si="3"/>
        <v>13407560.67</v>
      </c>
      <c r="G19" s="58">
        <f t="shared" si="3"/>
        <v>145639617.23000002</v>
      </c>
    </row>
    <row r="20" spans="1:7">
      <c r="A20" s="135">
        <v>3111</v>
      </c>
      <c r="B20" s="81">
        <v>253446953.56999999</v>
      </c>
      <c r="C20" s="81">
        <v>118683968.86</v>
      </c>
      <c r="D20" s="61">
        <f t="shared" ref="D20:D28" si="4">B20+C20</f>
        <v>372130922.43000001</v>
      </c>
      <c r="E20" s="81">
        <v>226491305.19999999</v>
      </c>
      <c r="F20" s="81">
        <v>4725736.24</v>
      </c>
      <c r="G20" s="61">
        <f t="shared" ref="G20:G28" si="5">D20-E20</f>
        <v>145639617.23000002</v>
      </c>
    </row>
    <row r="21" spans="1:7">
      <c r="A21" s="135">
        <v>3112</v>
      </c>
      <c r="B21" s="81">
        <v>0</v>
      </c>
      <c r="C21" s="81">
        <v>8681824.4299999997</v>
      </c>
      <c r="D21" s="61">
        <f t="shared" si="4"/>
        <v>8681824.4299999997</v>
      </c>
      <c r="E21" s="81">
        <v>8681824.4299999997</v>
      </c>
      <c r="F21" s="81">
        <v>8681824.4299999997</v>
      </c>
      <c r="G21" s="61">
        <f t="shared" si="5"/>
        <v>0</v>
      </c>
    </row>
    <row r="22" spans="1:7">
      <c r="A22" s="136" t="s">
        <v>539</v>
      </c>
      <c r="B22" s="61"/>
      <c r="C22" s="61"/>
      <c r="D22" s="61">
        <f t="shared" si="4"/>
        <v>0</v>
      </c>
      <c r="E22" s="61"/>
      <c r="F22" s="61"/>
      <c r="G22" s="61">
        <f t="shared" si="5"/>
        <v>0</v>
      </c>
    </row>
    <row r="23" spans="1:7">
      <c r="A23" s="136" t="s">
        <v>540</v>
      </c>
      <c r="B23" s="61"/>
      <c r="C23" s="61"/>
      <c r="D23" s="61">
        <f t="shared" si="4"/>
        <v>0</v>
      </c>
      <c r="E23" s="61"/>
      <c r="F23" s="61"/>
      <c r="G23" s="61">
        <f t="shared" si="5"/>
        <v>0</v>
      </c>
    </row>
    <row r="24" spans="1:7">
      <c r="A24" s="136" t="s">
        <v>534</v>
      </c>
      <c r="B24" s="61"/>
      <c r="C24" s="61"/>
      <c r="D24" s="61">
        <f t="shared" si="4"/>
        <v>0</v>
      </c>
      <c r="E24" s="61"/>
      <c r="F24" s="61"/>
      <c r="G24" s="61">
        <f t="shared" si="5"/>
        <v>0</v>
      </c>
    </row>
    <row r="25" spans="1:7">
      <c r="A25" s="136" t="s">
        <v>535</v>
      </c>
      <c r="B25" s="61"/>
      <c r="C25" s="61"/>
      <c r="D25" s="61">
        <f t="shared" si="4"/>
        <v>0</v>
      </c>
      <c r="E25" s="61"/>
      <c r="F25" s="61"/>
      <c r="G25" s="61">
        <f t="shared" si="5"/>
        <v>0</v>
      </c>
    </row>
    <row r="26" spans="1:7">
      <c r="A26" s="136" t="s">
        <v>536</v>
      </c>
      <c r="B26" s="61"/>
      <c r="C26" s="61"/>
      <c r="D26" s="61">
        <f t="shared" si="4"/>
        <v>0</v>
      </c>
      <c r="E26" s="61"/>
      <c r="F26" s="61"/>
      <c r="G26" s="61">
        <f t="shared" si="5"/>
        <v>0</v>
      </c>
    </row>
    <row r="27" spans="1:7">
      <c r="A27" s="136" t="s">
        <v>537</v>
      </c>
      <c r="B27" s="61"/>
      <c r="C27" s="61"/>
      <c r="D27" s="61">
        <f t="shared" si="4"/>
        <v>0</v>
      </c>
      <c r="E27" s="61"/>
      <c r="F27" s="61"/>
      <c r="G27" s="61">
        <f t="shared" si="5"/>
        <v>0</v>
      </c>
    </row>
    <row r="28" spans="1:7">
      <c r="A28" s="47" t="s">
        <v>150</v>
      </c>
      <c r="B28" s="64"/>
      <c r="C28" s="64"/>
      <c r="D28" s="61">
        <f t="shared" si="4"/>
        <v>0</v>
      </c>
      <c r="E28" s="61"/>
      <c r="F28" s="61"/>
      <c r="G28" s="61">
        <f t="shared" si="5"/>
        <v>0</v>
      </c>
    </row>
    <row r="29" spans="1:7">
      <c r="A29" s="16" t="s">
        <v>530</v>
      </c>
      <c r="B29" s="58">
        <f>B9+B19</f>
        <v>810993601.83999991</v>
      </c>
      <c r="C29" s="58">
        <f t="shared" ref="C29:F29" si="6">C9+C19</f>
        <v>232175694.01999998</v>
      </c>
      <c r="D29" s="58">
        <f>B29+C29</f>
        <v>1043169295.8599999</v>
      </c>
      <c r="E29" s="58">
        <f t="shared" si="6"/>
        <v>750957594.34000003</v>
      </c>
      <c r="F29" s="58">
        <f t="shared" si="6"/>
        <v>512579619.06000006</v>
      </c>
      <c r="G29" s="58">
        <f>D29-E29</f>
        <v>292211701.51999986</v>
      </c>
    </row>
    <row r="30" spans="1:7">
      <c r="A30" s="65"/>
      <c r="B30" s="137"/>
      <c r="C30" s="137"/>
      <c r="D30" s="137"/>
      <c r="E30" s="137"/>
      <c r="F30" s="137"/>
      <c r="G30" s="137"/>
    </row>
    <row r="31" spans="1:7">
      <c r="A31" s="138"/>
    </row>
    <row r="33" spans="1:5">
      <c r="A33" t="s">
        <v>637</v>
      </c>
      <c r="E33" t="s">
        <v>638</v>
      </c>
    </row>
    <row r="34" spans="1:5">
      <c r="A34" t="s">
        <v>639</v>
      </c>
      <c r="E34" t="s">
        <v>640</v>
      </c>
    </row>
    <row r="40" spans="1:5">
      <c r="A40" t="s">
        <v>641</v>
      </c>
    </row>
    <row r="41" spans="1:5">
      <c r="A41" t="s">
        <v>642</v>
      </c>
    </row>
    <row r="42" spans="1:5">
      <c r="A42" t="s">
        <v>643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A86" sqref="A8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6" t="s">
        <v>541</v>
      </c>
      <c r="B1" s="177"/>
      <c r="C1" s="177"/>
      <c r="D1" s="177"/>
      <c r="E1" s="177"/>
      <c r="F1" s="177"/>
      <c r="G1" s="177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542</v>
      </c>
      <c r="B3" s="153"/>
      <c r="C3" s="153"/>
      <c r="D3" s="153"/>
      <c r="E3" s="153"/>
      <c r="F3" s="153"/>
      <c r="G3" s="154"/>
    </row>
    <row r="4" spans="1:8">
      <c r="A4" s="152" t="s">
        <v>543</v>
      </c>
      <c r="B4" s="153"/>
      <c r="C4" s="153"/>
      <c r="D4" s="153"/>
      <c r="E4" s="153"/>
      <c r="F4" s="153"/>
      <c r="G4" s="154"/>
    </row>
    <row r="5" spans="1:8">
      <c r="A5" s="155" t="s">
        <v>168</v>
      </c>
      <c r="B5" s="156"/>
      <c r="C5" s="156"/>
      <c r="D5" s="156"/>
      <c r="E5" s="156"/>
      <c r="F5" s="156"/>
      <c r="G5" s="157"/>
    </row>
    <row r="6" spans="1:8">
      <c r="A6" s="158" t="s">
        <v>2</v>
      </c>
      <c r="B6" s="159"/>
      <c r="C6" s="159"/>
      <c r="D6" s="159"/>
      <c r="E6" s="159"/>
      <c r="F6" s="159"/>
      <c r="G6" s="160"/>
    </row>
    <row r="7" spans="1:8">
      <c r="A7" s="153" t="s">
        <v>4</v>
      </c>
      <c r="B7" s="158" t="s">
        <v>307</v>
      </c>
      <c r="C7" s="159"/>
      <c r="D7" s="159"/>
      <c r="E7" s="159"/>
      <c r="F7" s="160"/>
      <c r="G7" s="168" t="s">
        <v>544</v>
      </c>
    </row>
    <row r="8" spans="1:8" ht="30">
      <c r="A8" s="153"/>
      <c r="B8" s="114" t="s">
        <v>309</v>
      </c>
      <c r="C8" s="115" t="s">
        <v>310</v>
      </c>
      <c r="D8" s="114" t="s">
        <v>327</v>
      </c>
      <c r="E8" s="114" t="s">
        <v>194</v>
      </c>
      <c r="F8" s="139" t="s">
        <v>211</v>
      </c>
      <c r="G8" s="167"/>
    </row>
    <row r="9" spans="1:8">
      <c r="A9" s="96" t="s">
        <v>545</v>
      </c>
      <c r="B9" s="140">
        <f>B10+B19+B27+B37</f>
        <v>557546648.26999998</v>
      </c>
      <c r="C9" s="140">
        <f t="shared" ref="C9:G9" si="0">C10+C19+C27+C37</f>
        <v>104809900.72999999</v>
      </c>
      <c r="D9" s="140">
        <f t="shared" si="0"/>
        <v>662356549</v>
      </c>
      <c r="E9" s="140">
        <f t="shared" si="0"/>
        <v>515784464.71000004</v>
      </c>
      <c r="F9" s="140">
        <f t="shared" si="0"/>
        <v>499172058.38999993</v>
      </c>
      <c r="G9" s="140">
        <f t="shared" si="0"/>
        <v>146572084.28999999</v>
      </c>
    </row>
    <row r="10" spans="1:8">
      <c r="A10" s="70" t="s">
        <v>546</v>
      </c>
      <c r="B10" s="141">
        <f>SUM(B11:B18)</f>
        <v>254248161.18000001</v>
      </c>
      <c r="C10" s="141">
        <f t="shared" ref="C10:G10" si="1">SUM(C11:C18)</f>
        <v>61025483.490000002</v>
      </c>
      <c r="D10" s="141">
        <f t="shared" si="1"/>
        <v>315273644.67000002</v>
      </c>
      <c r="E10" s="141">
        <f t="shared" si="1"/>
        <v>242004411.31</v>
      </c>
      <c r="F10" s="141">
        <f t="shared" si="1"/>
        <v>235573455.91</v>
      </c>
      <c r="G10" s="141">
        <f t="shared" si="1"/>
        <v>73269233.359999999</v>
      </c>
    </row>
    <row r="11" spans="1:8">
      <c r="A11" s="98" t="s">
        <v>547</v>
      </c>
      <c r="B11" s="141"/>
      <c r="C11" s="141"/>
      <c r="D11" s="141">
        <f>B11+C11</f>
        <v>0</v>
      </c>
      <c r="E11" s="141"/>
      <c r="F11" s="141"/>
      <c r="G11" s="141">
        <f>D11-E11</f>
        <v>0</v>
      </c>
      <c r="H11" s="142" t="s">
        <v>548</v>
      </c>
    </row>
    <row r="12" spans="1:8">
      <c r="A12" s="98" t="s">
        <v>549</v>
      </c>
      <c r="B12" s="141"/>
      <c r="C12" s="141"/>
      <c r="D12" s="141">
        <f t="shared" ref="D12:D18" si="2">B12+C12</f>
        <v>0</v>
      </c>
      <c r="E12" s="141"/>
      <c r="F12" s="141"/>
      <c r="G12" s="141">
        <f t="shared" ref="G12:G18" si="3">D12-E12</f>
        <v>0</v>
      </c>
      <c r="H12" s="142" t="s">
        <v>550</v>
      </c>
    </row>
    <row r="13" spans="1:8">
      <c r="A13" s="98" t="s">
        <v>551</v>
      </c>
      <c r="B13" s="143">
        <v>50684198.100000001</v>
      </c>
      <c r="C13" s="143">
        <v>13985856.210000001</v>
      </c>
      <c r="D13" s="141">
        <f t="shared" si="2"/>
        <v>64670054.310000002</v>
      </c>
      <c r="E13" s="143">
        <v>48412094.259999998</v>
      </c>
      <c r="F13" s="143">
        <v>47516508.409999996</v>
      </c>
      <c r="G13" s="141">
        <f t="shared" si="3"/>
        <v>16257960.050000004</v>
      </c>
      <c r="H13" s="142" t="s">
        <v>552</v>
      </c>
    </row>
    <row r="14" spans="1:8">
      <c r="A14" s="98" t="s">
        <v>553</v>
      </c>
      <c r="B14" s="141"/>
      <c r="C14" s="141"/>
      <c r="D14" s="141">
        <f t="shared" si="2"/>
        <v>0</v>
      </c>
      <c r="E14" s="141"/>
      <c r="F14" s="141"/>
      <c r="G14" s="141">
        <f t="shared" si="3"/>
        <v>0</v>
      </c>
      <c r="H14" s="142" t="s">
        <v>554</v>
      </c>
    </row>
    <row r="15" spans="1:8">
      <c r="A15" s="98" t="s">
        <v>555</v>
      </c>
      <c r="B15" s="143">
        <v>71516389.230000004</v>
      </c>
      <c r="C15" s="143">
        <v>-2219775.04</v>
      </c>
      <c r="D15" s="141">
        <f t="shared" si="2"/>
        <v>69296614.189999998</v>
      </c>
      <c r="E15" s="143">
        <v>46562118.960000001</v>
      </c>
      <c r="F15" s="143">
        <v>45815798.509999998</v>
      </c>
      <c r="G15" s="141">
        <f t="shared" si="3"/>
        <v>22734495.229999997</v>
      </c>
      <c r="H15" s="142" t="s">
        <v>556</v>
      </c>
    </row>
    <row r="16" spans="1:8">
      <c r="A16" s="98" t="s">
        <v>557</v>
      </c>
      <c r="B16" s="141"/>
      <c r="C16" s="141"/>
      <c r="D16" s="141">
        <f t="shared" si="2"/>
        <v>0</v>
      </c>
      <c r="E16" s="141"/>
      <c r="F16" s="141"/>
      <c r="G16" s="141">
        <f t="shared" si="3"/>
        <v>0</v>
      </c>
      <c r="H16" s="142" t="s">
        <v>558</v>
      </c>
    </row>
    <row r="17" spans="1:8">
      <c r="A17" s="98" t="s">
        <v>559</v>
      </c>
      <c r="B17" s="143">
        <v>35362772.399999999</v>
      </c>
      <c r="C17" s="143">
        <v>36740246.670000002</v>
      </c>
      <c r="D17" s="141">
        <f t="shared" si="2"/>
        <v>72103019.069999993</v>
      </c>
      <c r="E17" s="143">
        <v>57219480.340000004</v>
      </c>
      <c r="F17" s="143">
        <v>56380110.899999999</v>
      </c>
      <c r="G17" s="141">
        <f t="shared" si="3"/>
        <v>14883538.729999989</v>
      </c>
      <c r="H17" s="142" t="s">
        <v>560</v>
      </c>
    </row>
    <row r="18" spans="1:8">
      <c r="A18" s="98" t="s">
        <v>561</v>
      </c>
      <c r="B18" s="143">
        <v>96684801.450000003</v>
      </c>
      <c r="C18" s="143">
        <v>12519155.65</v>
      </c>
      <c r="D18" s="141">
        <f t="shared" si="2"/>
        <v>109203957.10000001</v>
      </c>
      <c r="E18" s="143">
        <v>89810717.75</v>
      </c>
      <c r="F18" s="143">
        <v>85861038.090000004</v>
      </c>
      <c r="G18" s="141">
        <f t="shared" si="3"/>
        <v>19393239.350000009</v>
      </c>
      <c r="H18" s="142" t="s">
        <v>562</v>
      </c>
    </row>
    <row r="19" spans="1:8">
      <c r="A19" s="70" t="s">
        <v>563</v>
      </c>
      <c r="B19" s="141">
        <f>SUM(B20:B26)</f>
        <v>227002560.50999999</v>
      </c>
      <c r="C19" s="141">
        <f t="shared" ref="C19:G19" si="4">SUM(C20:C26)</f>
        <v>33667215.670000002</v>
      </c>
      <c r="D19" s="141">
        <f t="shared" si="4"/>
        <v>260669776.18000001</v>
      </c>
      <c r="E19" s="141">
        <f t="shared" si="4"/>
        <v>208909836.16000003</v>
      </c>
      <c r="F19" s="141">
        <f t="shared" si="4"/>
        <v>200075977.39999998</v>
      </c>
      <c r="G19" s="141">
        <f t="shared" si="4"/>
        <v>51759940.019999996</v>
      </c>
    </row>
    <row r="20" spans="1:8">
      <c r="A20" s="98" t="s">
        <v>564</v>
      </c>
      <c r="B20" s="143">
        <v>5724026.04</v>
      </c>
      <c r="C20" s="143">
        <v>2498834.04</v>
      </c>
      <c r="D20" s="141">
        <f t="shared" ref="D20:D26" si="5">B20+C20</f>
        <v>8222860.0800000001</v>
      </c>
      <c r="E20" s="143">
        <v>6910270.6100000003</v>
      </c>
      <c r="F20" s="143">
        <v>6759166.9500000002</v>
      </c>
      <c r="G20" s="141">
        <f t="shared" ref="G20:G26" si="6">D20-E20</f>
        <v>1312589.4699999997</v>
      </c>
      <c r="H20" s="142" t="s">
        <v>565</v>
      </c>
    </row>
    <row r="21" spans="1:8">
      <c r="A21" s="98" t="s">
        <v>566</v>
      </c>
      <c r="B21" s="143">
        <v>149185319.34999999</v>
      </c>
      <c r="C21" s="143">
        <v>36794304.07</v>
      </c>
      <c r="D21" s="141">
        <f t="shared" si="5"/>
        <v>185979623.41999999</v>
      </c>
      <c r="E21" s="143">
        <v>142279217.00999999</v>
      </c>
      <c r="F21" s="143">
        <v>134166488.39</v>
      </c>
      <c r="G21" s="141">
        <f t="shared" si="6"/>
        <v>43700406.409999996</v>
      </c>
      <c r="H21" s="142" t="s">
        <v>567</v>
      </c>
    </row>
    <row r="22" spans="1:8">
      <c r="A22" s="98" t="s">
        <v>568</v>
      </c>
      <c r="B22" s="141"/>
      <c r="C22" s="141"/>
      <c r="D22" s="141">
        <f t="shared" si="5"/>
        <v>0</v>
      </c>
      <c r="E22" s="141"/>
      <c r="F22" s="141"/>
      <c r="G22" s="141">
        <f t="shared" si="6"/>
        <v>0</v>
      </c>
      <c r="H22" s="142" t="s">
        <v>569</v>
      </c>
    </row>
    <row r="23" spans="1:8">
      <c r="A23" s="98" t="s">
        <v>570</v>
      </c>
      <c r="B23" s="143">
        <v>24405538.02</v>
      </c>
      <c r="C23" s="143">
        <v>1742505.44</v>
      </c>
      <c r="D23" s="141">
        <f t="shared" si="5"/>
        <v>26148043.460000001</v>
      </c>
      <c r="E23" s="143">
        <v>20678496.91</v>
      </c>
      <c r="F23" s="143">
        <v>20226472.719999999</v>
      </c>
      <c r="G23" s="141">
        <f t="shared" si="6"/>
        <v>5469546.5500000007</v>
      </c>
      <c r="H23" s="142" t="s">
        <v>571</v>
      </c>
    </row>
    <row r="24" spans="1:8">
      <c r="A24" s="98" t="s">
        <v>572</v>
      </c>
      <c r="B24" s="143">
        <v>2591058.91</v>
      </c>
      <c r="C24" s="143">
        <v>143785.21</v>
      </c>
      <c r="D24" s="141">
        <f t="shared" si="5"/>
        <v>2734844.12</v>
      </c>
      <c r="E24" s="143">
        <v>2020227.77</v>
      </c>
      <c r="F24" s="143">
        <v>1985474.28</v>
      </c>
      <c r="G24" s="141">
        <f t="shared" si="6"/>
        <v>714616.35000000009</v>
      </c>
      <c r="H24" s="142" t="s">
        <v>573</v>
      </c>
    </row>
    <row r="25" spans="1:8">
      <c r="A25" s="98" t="s">
        <v>574</v>
      </c>
      <c r="B25" s="143">
        <v>37880223.350000001</v>
      </c>
      <c r="C25" s="143">
        <v>-7160924.4299999997</v>
      </c>
      <c r="D25" s="141">
        <f t="shared" si="5"/>
        <v>30719298.920000002</v>
      </c>
      <c r="E25" s="143">
        <v>30719298.920000002</v>
      </c>
      <c r="F25" s="143">
        <v>30719298.920000002</v>
      </c>
      <c r="G25" s="141">
        <f t="shared" si="6"/>
        <v>0</v>
      </c>
      <c r="H25" s="142" t="s">
        <v>575</v>
      </c>
    </row>
    <row r="26" spans="1:8">
      <c r="A26" s="98" t="s">
        <v>576</v>
      </c>
      <c r="B26" s="143">
        <v>7216394.8399999999</v>
      </c>
      <c r="C26" s="143">
        <v>-351288.66</v>
      </c>
      <c r="D26" s="141">
        <f t="shared" si="5"/>
        <v>6865106.1799999997</v>
      </c>
      <c r="E26" s="143">
        <v>6302324.9400000004</v>
      </c>
      <c r="F26" s="143">
        <v>6219076.1399999997</v>
      </c>
      <c r="G26" s="141">
        <f t="shared" si="6"/>
        <v>562781.23999999929</v>
      </c>
      <c r="H26" s="142" t="s">
        <v>577</v>
      </c>
    </row>
    <row r="27" spans="1:8">
      <c r="A27" s="70" t="s">
        <v>578</v>
      </c>
      <c r="B27" s="141">
        <f>SUM(B28:B36)</f>
        <v>76295926.579999998</v>
      </c>
      <c r="C27" s="141">
        <f t="shared" ref="C27:G27" si="7">SUM(C28:C36)</f>
        <v>10117201.57</v>
      </c>
      <c r="D27" s="141">
        <f t="shared" si="7"/>
        <v>86413128.150000006</v>
      </c>
      <c r="E27" s="141">
        <f t="shared" si="7"/>
        <v>64870217.240000002</v>
      </c>
      <c r="F27" s="141">
        <f t="shared" si="7"/>
        <v>63522625.080000006</v>
      </c>
      <c r="G27" s="141">
        <f t="shared" si="7"/>
        <v>21542910.909999996</v>
      </c>
    </row>
    <row r="28" spans="1:8">
      <c r="A28" s="100" t="s">
        <v>579</v>
      </c>
      <c r="B28" s="143">
        <v>51865575.229999997</v>
      </c>
      <c r="C28" s="143">
        <v>11566577.529999999</v>
      </c>
      <c r="D28" s="141">
        <f t="shared" ref="D28:D36" si="8">B28+C28</f>
        <v>63432152.759999998</v>
      </c>
      <c r="E28" s="143">
        <v>47462719</v>
      </c>
      <c r="F28" s="143">
        <v>46524054.93</v>
      </c>
      <c r="G28" s="141">
        <f t="shared" ref="G28:G36" si="9">D28-E28</f>
        <v>15969433.759999998</v>
      </c>
      <c r="H28" s="142" t="s">
        <v>580</v>
      </c>
    </row>
    <row r="29" spans="1:8">
      <c r="A29" s="98" t="s">
        <v>581</v>
      </c>
      <c r="B29" s="143">
        <v>19940510.870000001</v>
      </c>
      <c r="C29" s="143">
        <v>-1060901.71</v>
      </c>
      <c r="D29" s="141">
        <f t="shared" si="8"/>
        <v>18879609.16</v>
      </c>
      <c r="E29" s="143">
        <v>14553137.390000001</v>
      </c>
      <c r="F29" s="143">
        <v>14191589.41</v>
      </c>
      <c r="G29" s="141">
        <f t="shared" si="9"/>
        <v>4326471.7699999996</v>
      </c>
      <c r="H29" s="142" t="s">
        <v>582</v>
      </c>
    </row>
    <row r="30" spans="1:8">
      <c r="A30" s="98" t="s">
        <v>583</v>
      </c>
      <c r="B30" s="141"/>
      <c r="C30" s="141"/>
      <c r="D30" s="141">
        <f t="shared" si="8"/>
        <v>0</v>
      </c>
      <c r="E30" s="141"/>
      <c r="F30" s="141"/>
      <c r="G30" s="141">
        <f t="shared" si="9"/>
        <v>0</v>
      </c>
      <c r="H30" s="142" t="s">
        <v>584</v>
      </c>
    </row>
    <row r="31" spans="1:8">
      <c r="A31" s="98" t="s">
        <v>585</v>
      </c>
      <c r="B31" s="141"/>
      <c r="C31" s="141"/>
      <c r="D31" s="141">
        <f t="shared" si="8"/>
        <v>0</v>
      </c>
      <c r="E31" s="141"/>
      <c r="F31" s="141"/>
      <c r="G31" s="141">
        <f t="shared" si="9"/>
        <v>0</v>
      </c>
      <c r="H31" s="142" t="s">
        <v>586</v>
      </c>
    </row>
    <row r="32" spans="1:8">
      <c r="A32" s="98" t="s">
        <v>587</v>
      </c>
      <c r="B32" s="141"/>
      <c r="C32" s="141"/>
      <c r="D32" s="141">
        <f t="shared" si="8"/>
        <v>0</v>
      </c>
      <c r="E32" s="141"/>
      <c r="F32" s="141"/>
      <c r="G32" s="141">
        <f t="shared" si="9"/>
        <v>0</v>
      </c>
      <c r="H32" s="142" t="s">
        <v>588</v>
      </c>
    </row>
    <row r="33" spans="1:8">
      <c r="A33" s="98" t="s">
        <v>589</v>
      </c>
      <c r="B33" s="141"/>
      <c r="C33" s="141"/>
      <c r="D33" s="141">
        <f t="shared" si="8"/>
        <v>0</v>
      </c>
      <c r="E33" s="141"/>
      <c r="F33" s="141"/>
      <c r="G33" s="141">
        <f t="shared" si="9"/>
        <v>0</v>
      </c>
      <c r="H33" s="142" t="s">
        <v>590</v>
      </c>
    </row>
    <row r="34" spans="1:8">
      <c r="A34" s="98" t="s">
        <v>591</v>
      </c>
      <c r="B34" s="143">
        <v>4489840.4800000004</v>
      </c>
      <c r="C34" s="143">
        <v>-388474.25</v>
      </c>
      <c r="D34" s="141">
        <f t="shared" si="8"/>
        <v>4101366.2300000004</v>
      </c>
      <c r="E34" s="143">
        <v>2854360.85</v>
      </c>
      <c r="F34" s="143">
        <v>2806980.74</v>
      </c>
      <c r="G34" s="141">
        <f t="shared" si="9"/>
        <v>1247005.3800000004</v>
      </c>
      <c r="H34" s="142" t="s">
        <v>592</v>
      </c>
    </row>
    <row r="35" spans="1:8">
      <c r="A35" s="98" t="s">
        <v>593</v>
      </c>
      <c r="B35" s="141"/>
      <c r="C35" s="141"/>
      <c r="D35" s="141">
        <f t="shared" si="8"/>
        <v>0</v>
      </c>
      <c r="E35" s="141"/>
      <c r="F35" s="141"/>
      <c r="G35" s="141">
        <f t="shared" si="9"/>
        <v>0</v>
      </c>
      <c r="H35" s="142" t="s">
        <v>594</v>
      </c>
    </row>
    <row r="36" spans="1:8">
      <c r="A36" s="98" t="s">
        <v>595</v>
      </c>
      <c r="B36" s="141"/>
      <c r="C36" s="141"/>
      <c r="D36" s="141">
        <f t="shared" si="8"/>
        <v>0</v>
      </c>
      <c r="E36" s="141"/>
      <c r="F36" s="141"/>
      <c r="G36" s="141">
        <f t="shared" si="9"/>
        <v>0</v>
      </c>
      <c r="H36" s="142" t="s">
        <v>596</v>
      </c>
    </row>
    <row r="37" spans="1:8" ht="30">
      <c r="A37" s="109" t="s">
        <v>597</v>
      </c>
      <c r="B37" s="141">
        <f>SUM(B38:B41)</f>
        <v>0</v>
      </c>
      <c r="C37" s="141">
        <f t="shared" ref="C37:G37" si="10">SUM(C38:C41)</f>
        <v>0</v>
      </c>
      <c r="D37" s="141">
        <f t="shared" si="10"/>
        <v>0</v>
      </c>
      <c r="E37" s="141">
        <f t="shared" si="10"/>
        <v>0</v>
      </c>
      <c r="F37" s="141">
        <f t="shared" si="10"/>
        <v>0</v>
      </c>
      <c r="G37" s="141">
        <f t="shared" si="10"/>
        <v>0</v>
      </c>
    </row>
    <row r="38" spans="1:8" ht="30">
      <c r="A38" s="100" t="s">
        <v>598</v>
      </c>
      <c r="B38" s="141"/>
      <c r="C38" s="141"/>
      <c r="D38" s="141">
        <f t="shared" ref="D38:D41" si="11">B38+C38</f>
        <v>0</v>
      </c>
      <c r="E38" s="141"/>
      <c r="F38" s="141"/>
      <c r="G38" s="141">
        <f t="shared" ref="G38:G41" si="12">D38-E38</f>
        <v>0</v>
      </c>
      <c r="H38" s="142" t="s">
        <v>599</v>
      </c>
    </row>
    <row r="39" spans="1:8" ht="30">
      <c r="A39" s="100" t="s">
        <v>600</v>
      </c>
      <c r="B39" s="141"/>
      <c r="C39" s="141"/>
      <c r="D39" s="141">
        <f t="shared" si="11"/>
        <v>0</v>
      </c>
      <c r="E39" s="141"/>
      <c r="F39" s="141"/>
      <c r="G39" s="141">
        <f t="shared" si="12"/>
        <v>0</v>
      </c>
      <c r="H39" s="142" t="s">
        <v>601</v>
      </c>
    </row>
    <row r="40" spans="1:8">
      <c r="A40" s="100" t="s">
        <v>602</v>
      </c>
      <c r="B40" s="141"/>
      <c r="C40" s="141"/>
      <c r="D40" s="141">
        <f t="shared" si="11"/>
        <v>0</v>
      </c>
      <c r="E40" s="141"/>
      <c r="F40" s="141"/>
      <c r="G40" s="141">
        <f t="shared" si="12"/>
        <v>0</v>
      </c>
      <c r="H40" s="142" t="s">
        <v>603</v>
      </c>
    </row>
    <row r="41" spans="1:8">
      <c r="A41" s="100" t="s">
        <v>604</v>
      </c>
      <c r="B41" s="141"/>
      <c r="C41" s="141"/>
      <c r="D41" s="141">
        <f t="shared" si="11"/>
        <v>0</v>
      </c>
      <c r="E41" s="141"/>
      <c r="F41" s="141"/>
      <c r="G41" s="141">
        <f t="shared" si="12"/>
        <v>0</v>
      </c>
      <c r="H41" s="142" t="s">
        <v>605</v>
      </c>
    </row>
    <row r="42" spans="1:8">
      <c r="A42" s="100"/>
      <c r="B42" s="141"/>
      <c r="C42" s="141"/>
      <c r="D42" s="141"/>
      <c r="E42" s="141"/>
      <c r="F42" s="141"/>
      <c r="G42" s="141"/>
    </row>
    <row r="43" spans="1:8">
      <c r="A43" s="16" t="s">
        <v>606</v>
      </c>
      <c r="B43" s="144">
        <f>B44+B53+B61+B71</f>
        <v>253446953.56999999</v>
      </c>
      <c r="C43" s="144">
        <f t="shared" ref="C43:G43" si="13">C44+C53+C61+C71</f>
        <v>127365793.29000002</v>
      </c>
      <c r="D43" s="144">
        <f t="shared" si="13"/>
        <v>380812746.86000001</v>
      </c>
      <c r="E43" s="144">
        <f t="shared" si="13"/>
        <v>235173129.63</v>
      </c>
      <c r="F43" s="144">
        <f t="shared" si="13"/>
        <v>213297123.69</v>
      </c>
      <c r="G43" s="144">
        <f t="shared" si="13"/>
        <v>145639617.22999999</v>
      </c>
    </row>
    <row r="44" spans="1:8">
      <c r="A44" s="70" t="s">
        <v>607</v>
      </c>
      <c r="B44" s="141">
        <f>SUM(B45:B52)</f>
        <v>170400237.81999999</v>
      </c>
      <c r="C44" s="141">
        <f t="shared" ref="C44:G44" si="14">SUM(C45:C52)</f>
        <v>-66449603.189999998</v>
      </c>
      <c r="D44" s="141">
        <f t="shared" si="14"/>
        <v>103950634.63</v>
      </c>
      <c r="E44" s="141">
        <f t="shared" si="14"/>
        <v>95008438.390000001</v>
      </c>
      <c r="F44" s="141">
        <f t="shared" si="14"/>
        <v>78336528.420000002</v>
      </c>
      <c r="G44" s="141">
        <f t="shared" si="14"/>
        <v>8942196.2399999928</v>
      </c>
    </row>
    <row r="45" spans="1:8">
      <c r="A45" s="100" t="s">
        <v>547</v>
      </c>
      <c r="B45" s="141"/>
      <c r="C45" s="141"/>
      <c r="D45" s="141">
        <f t="shared" ref="D45:D52" si="15">B45+C45</f>
        <v>0</v>
      </c>
      <c r="E45" s="141"/>
      <c r="F45" s="141"/>
      <c r="G45" s="141">
        <f t="shared" ref="G45:G52" si="16">D45-E45</f>
        <v>0</v>
      </c>
      <c r="H45" s="142" t="s">
        <v>608</v>
      </c>
    </row>
    <row r="46" spans="1:8">
      <c r="A46" s="100" t="s">
        <v>549</v>
      </c>
      <c r="B46" s="141"/>
      <c r="C46" s="141"/>
      <c r="D46" s="141">
        <f t="shared" si="15"/>
        <v>0</v>
      </c>
      <c r="E46" s="141"/>
      <c r="F46" s="141"/>
      <c r="G46" s="141">
        <f t="shared" si="16"/>
        <v>0</v>
      </c>
      <c r="H46" s="142" t="s">
        <v>609</v>
      </c>
    </row>
    <row r="47" spans="1:8">
      <c r="A47" s="100" t="s">
        <v>551</v>
      </c>
      <c r="B47" s="143">
        <v>0</v>
      </c>
      <c r="C47" s="143">
        <v>600000</v>
      </c>
      <c r="D47" s="141">
        <f t="shared" si="15"/>
        <v>600000</v>
      </c>
      <c r="E47" s="143">
        <v>586092.6</v>
      </c>
      <c r="F47" s="143">
        <v>296553</v>
      </c>
      <c r="G47" s="141">
        <f t="shared" si="16"/>
        <v>13907.400000000023</v>
      </c>
      <c r="H47" s="142" t="s">
        <v>610</v>
      </c>
    </row>
    <row r="48" spans="1:8">
      <c r="A48" s="100" t="s">
        <v>553</v>
      </c>
      <c r="B48" s="141"/>
      <c r="C48" s="141"/>
      <c r="D48" s="141">
        <f t="shared" si="15"/>
        <v>0</v>
      </c>
      <c r="E48" s="141"/>
      <c r="F48" s="141"/>
      <c r="G48" s="141">
        <f t="shared" si="16"/>
        <v>0</v>
      </c>
      <c r="H48" s="142" t="s">
        <v>611</v>
      </c>
    </row>
    <row r="49" spans="1:8">
      <c r="A49" s="100" t="s">
        <v>555</v>
      </c>
      <c r="B49" s="143">
        <v>40232196.469999999</v>
      </c>
      <c r="C49" s="143">
        <v>-11053195.07</v>
      </c>
      <c r="D49" s="141">
        <f t="shared" si="15"/>
        <v>29179001.399999999</v>
      </c>
      <c r="E49" s="143">
        <v>24759076.68</v>
      </c>
      <c r="F49" s="143">
        <v>24305644.100000001</v>
      </c>
      <c r="G49" s="141">
        <f t="shared" si="16"/>
        <v>4419924.7199999988</v>
      </c>
      <c r="H49" s="142" t="s">
        <v>612</v>
      </c>
    </row>
    <row r="50" spans="1:8">
      <c r="A50" s="100" t="s">
        <v>557</v>
      </c>
      <c r="B50" s="141"/>
      <c r="C50" s="141"/>
      <c r="D50" s="141">
        <f t="shared" si="15"/>
        <v>0</v>
      </c>
      <c r="E50" s="141"/>
      <c r="F50" s="141"/>
      <c r="G50" s="141">
        <f t="shared" si="16"/>
        <v>0</v>
      </c>
      <c r="H50" s="142" t="s">
        <v>613</v>
      </c>
    </row>
    <row r="51" spans="1:8">
      <c r="A51" s="100" t="s">
        <v>559</v>
      </c>
      <c r="B51" s="143">
        <v>114168041.34999999</v>
      </c>
      <c r="C51" s="143">
        <v>-59696408.119999997</v>
      </c>
      <c r="D51" s="141">
        <f t="shared" si="15"/>
        <v>54471633.229999997</v>
      </c>
      <c r="E51" s="143">
        <v>49965733.700000003</v>
      </c>
      <c r="F51" s="143">
        <v>34181126.240000002</v>
      </c>
      <c r="G51" s="141">
        <f t="shared" si="16"/>
        <v>4505899.5299999937</v>
      </c>
      <c r="H51" s="142" t="s">
        <v>614</v>
      </c>
    </row>
    <row r="52" spans="1:8">
      <c r="A52" s="100" t="s">
        <v>561</v>
      </c>
      <c r="B52" s="143">
        <v>16000000</v>
      </c>
      <c r="C52" s="143">
        <v>3700000</v>
      </c>
      <c r="D52" s="141">
        <f t="shared" si="15"/>
        <v>19700000</v>
      </c>
      <c r="E52" s="143">
        <v>19697535.41</v>
      </c>
      <c r="F52" s="143">
        <v>19553205.079999998</v>
      </c>
      <c r="G52" s="141">
        <f t="shared" si="16"/>
        <v>2464.589999999851</v>
      </c>
      <c r="H52" s="142" t="s">
        <v>615</v>
      </c>
    </row>
    <row r="53" spans="1:8">
      <c r="A53" s="70" t="s">
        <v>563</v>
      </c>
      <c r="B53" s="141">
        <f>SUM(B54:B60)</f>
        <v>83046715.75</v>
      </c>
      <c r="C53" s="141">
        <f t="shared" ref="C53:G53" si="17">SUM(C54:C60)</f>
        <v>193745396.48000002</v>
      </c>
      <c r="D53" s="141">
        <f t="shared" si="17"/>
        <v>276792112.23000002</v>
      </c>
      <c r="E53" s="141">
        <f t="shared" si="17"/>
        <v>140164691.23999998</v>
      </c>
      <c r="F53" s="141">
        <f t="shared" si="17"/>
        <v>134960595.26999998</v>
      </c>
      <c r="G53" s="141">
        <f t="shared" si="17"/>
        <v>136627420.99000001</v>
      </c>
    </row>
    <row r="54" spans="1:8">
      <c r="A54" s="100" t="s">
        <v>564</v>
      </c>
      <c r="B54" s="143">
        <v>0</v>
      </c>
      <c r="C54" s="143">
        <v>13940679.470000001</v>
      </c>
      <c r="D54" s="141">
        <f t="shared" ref="D54:D60" si="18">B54+C54</f>
        <v>13940679.470000001</v>
      </c>
      <c r="E54" s="143">
        <v>12032125.82</v>
      </c>
      <c r="F54" s="143">
        <v>12032125.82</v>
      </c>
      <c r="G54" s="141">
        <f t="shared" ref="G54:G60" si="19">D54-E54</f>
        <v>1908553.6500000004</v>
      </c>
      <c r="H54" s="142" t="s">
        <v>616</v>
      </c>
    </row>
    <row r="55" spans="1:8">
      <c r="A55" s="100" t="s">
        <v>566</v>
      </c>
      <c r="B55" s="143">
        <v>83046715.75</v>
      </c>
      <c r="C55" s="143">
        <v>163465328.84</v>
      </c>
      <c r="D55" s="141">
        <f t="shared" si="18"/>
        <v>246512044.59</v>
      </c>
      <c r="E55" s="143">
        <v>113273212.41</v>
      </c>
      <c r="F55" s="143">
        <v>108169836.69</v>
      </c>
      <c r="G55" s="141">
        <f t="shared" si="19"/>
        <v>133238832.18000001</v>
      </c>
      <c r="H55" s="142" t="s">
        <v>617</v>
      </c>
    </row>
    <row r="56" spans="1:8">
      <c r="A56" s="100" t="s">
        <v>568</v>
      </c>
      <c r="B56" s="141"/>
      <c r="C56" s="141"/>
      <c r="D56" s="141">
        <f t="shared" si="18"/>
        <v>0</v>
      </c>
      <c r="E56" s="141"/>
      <c r="F56" s="141"/>
      <c r="G56" s="141">
        <f t="shared" si="19"/>
        <v>0</v>
      </c>
      <c r="H56" s="142" t="s">
        <v>618</v>
      </c>
    </row>
    <row r="57" spans="1:8">
      <c r="A57" s="101" t="s">
        <v>570</v>
      </c>
      <c r="B57" s="143">
        <v>0</v>
      </c>
      <c r="C57" s="143">
        <v>5189643.99</v>
      </c>
      <c r="D57" s="141">
        <f t="shared" si="18"/>
        <v>5189643.99</v>
      </c>
      <c r="E57" s="143">
        <v>3709608.83</v>
      </c>
      <c r="F57" s="143">
        <v>3608888.58</v>
      </c>
      <c r="G57" s="141">
        <f t="shared" si="19"/>
        <v>1480035.1600000001</v>
      </c>
      <c r="H57" s="142" t="s">
        <v>619</v>
      </c>
    </row>
    <row r="58" spans="1:8">
      <c r="A58" s="100" t="s">
        <v>572</v>
      </c>
      <c r="B58" s="141"/>
      <c r="C58" s="141"/>
      <c r="D58" s="141">
        <f t="shared" si="18"/>
        <v>0</v>
      </c>
      <c r="E58" s="141"/>
      <c r="F58" s="141"/>
      <c r="G58" s="141">
        <f t="shared" si="19"/>
        <v>0</v>
      </c>
      <c r="H58" s="142" t="s">
        <v>620</v>
      </c>
    </row>
    <row r="59" spans="1:8">
      <c r="A59" s="100" t="s">
        <v>574</v>
      </c>
      <c r="B59" s="143">
        <v>0</v>
      </c>
      <c r="C59" s="143">
        <v>8681824.4299999997</v>
      </c>
      <c r="D59" s="141">
        <f t="shared" si="18"/>
        <v>8681824.4299999997</v>
      </c>
      <c r="E59" s="143">
        <v>8681824.4299999997</v>
      </c>
      <c r="F59" s="143">
        <v>8681824.4299999997</v>
      </c>
      <c r="G59" s="141">
        <f t="shared" si="19"/>
        <v>0</v>
      </c>
      <c r="H59" s="142" t="s">
        <v>621</v>
      </c>
    </row>
    <row r="60" spans="1:8">
      <c r="A60" s="100" t="s">
        <v>576</v>
      </c>
      <c r="B60" s="143">
        <v>0</v>
      </c>
      <c r="C60" s="143">
        <v>2467919.75</v>
      </c>
      <c r="D60" s="141">
        <f t="shared" si="18"/>
        <v>2467919.75</v>
      </c>
      <c r="E60" s="143">
        <v>2467919.75</v>
      </c>
      <c r="F60" s="143">
        <v>2467919.75</v>
      </c>
      <c r="G60" s="141">
        <f t="shared" si="19"/>
        <v>0</v>
      </c>
      <c r="H60" s="142" t="s">
        <v>622</v>
      </c>
    </row>
    <row r="61" spans="1:8">
      <c r="A61" s="70" t="s">
        <v>578</v>
      </c>
      <c r="B61" s="141">
        <f>SUM(B62:B70)</f>
        <v>0</v>
      </c>
      <c r="C61" s="141">
        <f t="shared" ref="C61:G61" si="20">SUM(C62:C70)</f>
        <v>70000</v>
      </c>
      <c r="D61" s="141">
        <f t="shared" si="20"/>
        <v>70000</v>
      </c>
      <c r="E61" s="141">
        <f t="shared" si="20"/>
        <v>0</v>
      </c>
      <c r="F61" s="141">
        <f t="shared" si="20"/>
        <v>0</v>
      </c>
      <c r="G61" s="141">
        <f t="shared" si="20"/>
        <v>70000</v>
      </c>
    </row>
    <row r="62" spans="1:8">
      <c r="A62" s="100" t="s">
        <v>579</v>
      </c>
      <c r="B62" s="141"/>
      <c r="C62" s="141"/>
      <c r="D62" s="141">
        <f t="shared" ref="D62:D70" si="21">B62+C62</f>
        <v>0</v>
      </c>
      <c r="E62" s="141"/>
      <c r="F62" s="141"/>
      <c r="G62" s="141">
        <f t="shared" ref="G62:G70" si="22">D62-E62</f>
        <v>0</v>
      </c>
      <c r="H62" s="142" t="s">
        <v>623</v>
      </c>
    </row>
    <row r="63" spans="1:8">
      <c r="A63" s="100" t="s">
        <v>581</v>
      </c>
      <c r="B63" s="141"/>
      <c r="C63" s="141"/>
      <c r="D63" s="141">
        <f t="shared" si="21"/>
        <v>0</v>
      </c>
      <c r="E63" s="141"/>
      <c r="F63" s="141"/>
      <c r="G63" s="141">
        <f t="shared" si="22"/>
        <v>0</v>
      </c>
      <c r="H63" s="142" t="s">
        <v>624</v>
      </c>
    </row>
    <row r="64" spans="1:8">
      <c r="A64" s="100" t="s">
        <v>583</v>
      </c>
      <c r="B64" s="141"/>
      <c r="C64" s="141"/>
      <c r="D64" s="141">
        <f t="shared" si="21"/>
        <v>0</v>
      </c>
      <c r="E64" s="141"/>
      <c r="F64" s="141"/>
      <c r="G64" s="141">
        <f t="shared" si="22"/>
        <v>0</v>
      </c>
      <c r="H64" s="142" t="s">
        <v>625</v>
      </c>
    </row>
    <row r="65" spans="1:8">
      <c r="A65" s="100" t="s">
        <v>585</v>
      </c>
      <c r="B65" s="141"/>
      <c r="C65" s="141"/>
      <c r="D65" s="141">
        <f t="shared" si="21"/>
        <v>0</v>
      </c>
      <c r="E65" s="141"/>
      <c r="F65" s="141"/>
      <c r="G65" s="141">
        <f t="shared" si="22"/>
        <v>0</v>
      </c>
      <c r="H65" s="142" t="s">
        <v>626</v>
      </c>
    </row>
    <row r="66" spans="1:8">
      <c r="A66" s="100" t="s">
        <v>587</v>
      </c>
      <c r="B66" s="141"/>
      <c r="C66" s="141"/>
      <c r="D66" s="141">
        <f t="shared" si="21"/>
        <v>0</v>
      </c>
      <c r="E66" s="141"/>
      <c r="F66" s="141"/>
      <c r="G66" s="141">
        <f t="shared" si="22"/>
        <v>0</v>
      </c>
      <c r="H66" s="142" t="s">
        <v>627</v>
      </c>
    </row>
    <row r="67" spans="1:8">
      <c r="A67" s="100" t="s">
        <v>589</v>
      </c>
      <c r="B67" s="141"/>
      <c r="C67" s="141"/>
      <c r="D67" s="141">
        <f t="shared" si="21"/>
        <v>0</v>
      </c>
      <c r="E67" s="141"/>
      <c r="F67" s="141"/>
      <c r="G67" s="141">
        <f t="shared" si="22"/>
        <v>0</v>
      </c>
      <c r="H67" s="142" t="s">
        <v>628</v>
      </c>
    </row>
    <row r="68" spans="1:8">
      <c r="A68" s="100" t="s">
        <v>591</v>
      </c>
      <c r="B68" s="143">
        <v>0</v>
      </c>
      <c r="C68" s="143">
        <v>70000</v>
      </c>
      <c r="D68" s="141">
        <f t="shared" si="21"/>
        <v>70000</v>
      </c>
      <c r="E68" s="143">
        <v>0</v>
      </c>
      <c r="F68" s="143">
        <v>0</v>
      </c>
      <c r="G68" s="141">
        <f t="shared" si="22"/>
        <v>70000</v>
      </c>
      <c r="H68" s="142" t="s">
        <v>629</v>
      </c>
    </row>
    <row r="69" spans="1:8">
      <c r="A69" s="100" t="s">
        <v>593</v>
      </c>
      <c r="B69" s="141"/>
      <c r="C69" s="141"/>
      <c r="D69" s="141">
        <f t="shared" si="21"/>
        <v>0</v>
      </c>
      <c r="E69" s="141"/>
      <c r="F69" s="141"/>
      <c r="G69" s="141">
        <f t="shared" si="22"/>
        <v>0</v>
      </c>
      <c r="H69" s="142" t="s">
        <v>630</v>
      </c>
    </row>
    <row r="70" spans="1:8">
      <c r="A70" s="100" t="s">
        <v>595</v>
      </c>
      <c r="B70" s="141"/>
      <c r="C70" s="141"/>
      <c r="D70" s="141">
        <f t="shared" si="21"/>
        <v>0</v>
      </c>
      <c r="E70" s="141"/>
      <c r="F70" s="141"/>
      <c r="G70" s="141">
        <f t="shared" si="22"/>
        <v>0</v>
      </c>
      <c r="H70" s="142" t="s">
        <v>631</v>
      </c>
    </row>
    <row r="71" spans="1:8">
      <c r="A71" s="109" t="s">
        <v>632</v>
      </c>
      <c r="B71" s="145">
        <f>SUM(B72:B75)</f>
        <v>0</v>
      </c>
      <c r="C71" s="145">
        <f t="shared" ref="C71:G71" si="23">SUM(C72:C75)</f>
        <v>0</v>
      </c>
      <c r="D71" s="145">
        <f t="shared" si="23"/>
        <v>0</v>
      </c>
      <c r="E71" s="145">
        <f t="shared" si="23"/>
        <v>0</v>
      </c>
      <c r="F71" s="145">
        <f t="shared" si="23"/>
        <v>0</v>
      </c>
      <c r="G71" s="145">
        <f t="shared" si="23"/>
        <v>0</v>
      </c>
    </row>
    <row r="72" spans="1:8" ht="30">
      <c r="A72" s="100" t="s">
        <v>598</v>
      </c>
      <c r="B72" s="141"/>
      <c r="C72" s="141"/>
      <c r="D72" s="141">
        <f t="shared" ref="D72:D75" si="24">B72+C72</f>
        <v>0</v>
      </c>
      <c r="E72" s="141"/>
      <c r="F72" s="141"/>
      <c r="G72" s="141">
        <f t="shared" ref="G72:G75" si="25">D72-E72</f>
        <v>0</v>
      </c>
      <c r="H72" s="142" t="s">
        <v>633</v>
      </c>
    </row>
    <row r="73" spans="1:8" ht="30">
      <c r="A73" s="100" t="s">
        <v>600</v>
      </c>
      <c r="B73" s="141"/>
      <c r="C73" s="141"/>
      <c r="D73" s="141">
        <f t="shared" si="24"/>
        <v>0</v>
      </c>
      <c r="E73" s="141"/>
      <c r="F73" s="141"/>
      <c r="G73" s="141">
        <f t="shared" si="25"/>
        <v>0</v>
      </c>
      <c r="H73" s="142" t="s">
        <v>634</v>
      </c>
    </row>
    <row r="74" spans="1:8">
      <c r="A74" s="100" t="s">
        <v>602</v>
      </c>
      <c r="B74" s="141"/>
      <c r="C74" s="141"/>
      <c r="D74" s="141">
        <f t="shared" si="24"/>
        <v>0</v>
      </c>
      <c r="E74" s="141"/>
      <c r="F74" s="141"/>
      <c r="G74" s="141">
        <f t="shared" si="25"/>
        <v>0</v>
      </c>
      <c r="H74" s="142" t="s">
        <v>635</v>
      </c>
    </row>
    <row r="75" spans="1:8">
      <c r="A75" s="100" t="s">
        <v>604</v>
      </c>
      <c r="B75" s="141"/>
      <c r="C75" s="141"/>
      <c r="D75" s="141">
        <f t="shared" si="24"/>
        <v>0</v>
      </c>
      <c r="E75" s="141"/>
      <c r="F75" s="141"/>
      <c r="G75" s="141">
        <f t="shared" si="25"/>
        <v>0</v>
      </c>
      <c r="H75" s="142" t="s">
        <v>636</v>
      </c>
    </row>
    <row r="76" spans="1:8">
      <c r="A76" s="11"/>
      <c r="B76" s="146"/>
      <c r="C76" s="146"/>
      <c r="D76" s="146"/>
      <c r="E76" s="146"/>
      <c r="F76" s="146"/>
      <c r="G76" s="146"/>
    </row>
    <row r="77" spans="1:8">
      <c r="A77" s="16" t="s">
        <v>530</v>
      </c>
      <c r="B77" s="144">
        <f>B9+B43</f>
        <v>810993601.83999991</v>
      </c>
      <c r="C77" s="144">
        <f t="shared" ref="C77:G77" si="26">C9+C43</f>
        <v>232175694.02000001</v>
      </c>
      <c r="D77" s="144">
        <f t="shared" si="26"/>
        <v>1043169295.86</v>
      </c>
      <c r="E77" s="144">
        <f t="shared" si="26"/>
        <v>750957594.34000003</v>
      </c>
      <c r="F77" s="144">
        <f t="shared" si="26"/>
        <v>712469182.07999992</v>
      </c>
      <c r="G77" s="144">
        <f t="shared" si="26"/>
        <v>292211701.51999998</v>
      </c>
    </row>
    <row r="78" spans="1:8">
      <c r="A78" s="65"/>
      <c r="B78" s="147"/>
      <c r="C78" s="147"/>
      <c r="D78" s="147"/>
      <c r="E78" s="147"/>
      <c r="F78" s="147"/>
      <c r="G78" s="147"/>
      <c r="H78" s="131"/>
    </row>
    <row r="81" spans="1:5">
      <c r="A81" t="s">
        <v>637</v>
      </c>
      <c r="E81" t="s">
        <v>638</v>
      </c>
    </row>
    <row r="82" spans="1:5">
      <c r="A82" t="s">
        <v>639</v>
      </c>
      <c r="E82" t="s">
        <v>640</v>
      </c>
    </row>
    <row r="88" spans="1:5">
      <c r="A88" t="s">
        <v>641</v>
      </c>
    </row>
    <row r="89" spans="1:5">
      <c r="A89" t="s">
        <v>642</v>
      </c>
    </row>
    <row r="90" spans="1:5">
      <c r="A90" t="s">
        <v>643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14" sqref="A14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69" t="s">
        <v>303</v>
      </c>
      <c r="B1" s="166"/>
      <c r="C1" s="166"/>
      <c r="D1" s="166"/>
      <c r="E1" s="166"/>
      <c r="F1" s="166"/>
      <c r="G1" s="166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5" t="s">
        <v>304</v>
      </c>
      <c r="B3" s="156"/>
      <c r="C3" s="156"/>
      <c r="D3" s="156"/>
      <c r="E3" s="156"/>
      <c r="F3" s="156"/>
      <c r="G3" s="157"/>
    </row>
    <row r="4" spans="1:7">
      <c r="A4" s="155" t="s">
        <v>305</v>
      </c>
      <c r="B4" s="156"/>
      <c r="C4" s="156"/>
      <c r="D4" s="156"/>
      <c r="E4" s="156"/>
      <c r="F4" s="156"/>
      <c r="G4" s="157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3" t="s">
        <v>306</v>
      </c>
      <c r="B7" s="167" t="s">
        <v>307</v>
      </c>
      <c r="C7" s="167"/>
      <c r="D7" s="167"/>
      <c r="E7" s="167"/>
      <c r="F7" s="167"/>
      <c r="G7" s="167" t="s">
        <v>308</v>
      </c>
    </row>
    <row r="8" spans="1:7" ht="30">
      <c r="A8" s="164"/>
      <c r="B8" s="38" t="s">
        <v>309</v>
      </c>
      <c r="C8" s="105" t="s">
        <v>310</v>
      </c>
      <c r="D8" s="105" t="s">
        <v>239</v>
      </c>
      <c r="E8" s="105" t="s">
        <v>194</v>
      </c>
      <c r="F8" s="105" t="s">
        <v>211</v>
      </c>
      <c r="G8" s="178"/>
    </row>
    <row r="9" spans="1:7">
      <c r="A9" s="96" t="s">
        <v>311</v>
      </c>
      <c r="B9" s="106">
        <f>B10+B11+B12+B15+B16+B19</f>
        <v>279197273.35000002</v>
      </c>
      <c r="C9" s="106">
        <f t="shared" ref="C9:G9" si="0">C10+C11+C12+C15+C16+C19</f>
        <v>5500000</v>
      </c>
      <c r="D9" s="106">
        <f t="shared" si="0"/>
        <v>284697273.35000002</v>
      </c>
      <c r="E9" s="106">
        <f t="shared" si="0"/>
        <v>263838972.43000001</v>
      </c>
      <c r="F9" s="106">
        <f t="shared" si="0"/>
        <v>257790644.93000001</v>
      </c>
      <c r="G9" s="106">
        <f t="shared" si="0"/>
        <v>20858300.920000017</v>
      </c>
    </row>
    <row r="10" spans="1:7">
      <c r="A10" s="70" t="s">
        <v>312</v>
      </c>
      <c r="B10" s="107">
        <v>279197273.35000002</v>
      </c>
      <c r="C10" s="107">
        <v>5500000</v>
      </c>
      <c r="D10" s="108">
        <f>B10+C10</f>
        <v>284697273.35000002</v>
      </c>
      <c r="E10" s="107">
        <v>263838972.43000001</v>
      </c>
      <c r="F10" s="107">
        <v>257790644.93000001</v>
      </c>
      <c r="G10" s="108">
        <f>D10-E10</f>
        <v>20858300.920000017</v>
      </c>
    </row>
    <row r="11" spans="1:7">
      <c r="A11" s="70" t="s">
        <v>313</v>
      </c>
      <c r="B11" s="108"/>
      <c r="C11" s="108"/>
      <c r="D11" s="108">
        <f>B11+C11</f>
        <v>0</v>
      </c>
      <c r="E11" s="108"/>
      <c r="F11" s="108"/>
      <c r="G11" s="108">
        <f>D11-E11</f>
        <v>0</v>
      </c>
    </row>
    <row r="12" spans="1:7">
      <c r="A12" s="70" t="s">
        <v>314</v>
      </c>
      <c r="B12" s="108">
        <f>B13+B14</f>
        <v>0</v>
      </c>
      <c r="C12" s="108">
        <f t="shared" ref="C12:G12" si="1">C13+C14</f>
        <v>0</v>
      </c>
      <c r="D12" s="108">
        <f t="shared" si="1"/>
        <v>0</v>
      </c>
      <c r="E12" s="108">
        <f t="shared" si="1"/>
        <v>0</v>
      </c>
      <c r="F12" s="108">
        <f t="shared" si="1"/>
        <v>0</v>
      </c>
      <c r="G12" s="108">
        <f t="shared" si="1"/>
        <v>0</v>
      </c>
    </row>
    <row r="13" spans="1:7">
      <c r="A13" s="98" t="s">
        <v>315</v>
      </c>
      <c r="B13" s="108"/>
      <c r="C13" s="108"/>
      <c r="D13" s="108">
        <f>B13+C13</f>
        <v>0</v>
      </c>
      <c r="E13" s="108"/>
      <c r="F13" s="108"/>
      <c r="G13" s="108">
        <f>D13-E13</f>
        <v>0</v>
      </c>
    </row>
    <row r="14" spans="1:7">
      <c r="A14" s="98" t="s">
        <v>316</v>
      </c>
      <c r="B14" s="108"/>
      <c r="C14" s="108"/>
      <c r="D14" s="108">
        <f>B14+C14</f>
        <v>0</v>
      </c>
      <c r="E14" s="108"/>
      <c r="F14" s="108"/>
      <c r="G14" s="108">
        <f>D14-E14</f>
        <v>0</v>
      </c>
    </row>
    <row r="15" spans="1:7">
      <c r="A15" s="70" t="s">
        <v>317</v>
      </c>
      <c r="B15" s="108"/>
      <c r="C15" s="108"/>
      <c r="D15" s="108">
        <f>B15+C15</f>
        <v>0</v>
      </c>
      <c r="E15" s="108"/>
      <c r="F15" s="108"/>
      <c r="G15" s="108">
        <f>D15-E15</f>
        <v>0</v>
      </c>
    </row>
    <row r="16" spans="1:7" ht="30">
      <c r="A16" s="109" t="s">
        <v>318</v>
      </c>
      <c r="B16" s="108">
        <f>B17+B18</f>
        <v>0</v>
      </c>
      <c r="C16" s="108">
        <f t="shared" ref="C16:G16" si="2">C17+C18</f>
        <v>0</v>
      </c>
      <c r="D16" s="108">
        <f t="shared" si="2"/>
        <v>0</v>
      </c>
      <c r="E16" s="108">
        <f t="shared" si="2"/>
        <v>0</v>
      </c>
      <c r="F16" s="108">
        <f t="shared" si="2"/>
        <v>0</v>
      </c>
      <c r="G16" s="108">
        <f t="shared" si="2"/>
        <v>0</v>
      </c>
    </row>
    <row r="17" spans="1:7">
      <c r="A17" s="98" t="s">
        <v>319</v>
      </c>
      <c r="B17" s="108"/>
      <c r="C17" s="108"/>
      <c r="D17" s="108">
        <f>B17+C17</f>
        <v>0</v>
      </c>
      <c r="E17" s="108"/>
      <c r="F17" s="108"/>
      <c r="G17" s="108">
        <f>D17-E17</f>
        <v>0</v>
      </c>
    </row>
    <row r="18" spans="1:7">
      <c r="A18" s="98" t="s">
        <v>320</v>
      </c>
      <c r="B18" s="108"/>
      <c r="C18" s="108"/>
      <c r="D18" s="108">
        <f>B18+C18</f>
        <v>0</v>
      </c>
      <c r="E18" s="108"/>
      <c r="F18" s="108"/>
      <c r="G18" s="108">
        <f>D18-E18</f>
        <v>0</v>
      </c>
    </row>
    <row r="19" spans="1:7">
      <c r="A19" s="70" t="s">
        <v>321</v>
      </c>
      <c r="B19" s="108"/>
      <c r="C19" s="108"/>
      <c r="D19" s="108">
        <f>B19+C19</f>
        <v>0</v>
      </c>
      <c r="E19" s="108"/>
      <c r="F19" s="108"/>
      <c r="G19" s="108">
        <f>D19-E19</f>
        <v>0</v>
      </c>
    </row>
    <row r="20" spans="1:7">
      <c r="A20" s="11"/>
      <c r="B20" s="110"/>
      <c r="C20" s="110"/>
      <c r="D20" s="110"/>
      <c r="E20" s="110"/>
      <c r="F20" s="110"/>
      <c r="G20" s="110"/>
    </row>
    <row r="21" spans="1:7">
      <c r="A21" s="111" t="s">
        <v>322</v>
      </c>
      <c r="B21" s="106">
        <f>B22+B23+B24+B27+B28+B31</f>
        <v>79240054.799999997</v>
      </c>
      <c r="C21" s="106">
        <f t="shared" ref="C21:G21" si="3">C22+C23+C24+C27+C28+C31</f>
        <v>-60026537.75</v>
      </c>
      <c r="D21" s="106">
        <f t="shared" si="3"/>
        <v>19213517.049999997</v>
      </c>
      <c r="E21" s="106">
        <f t="shared" si="3"/>
        <v>18547826.41</v>
      </c>
      <c r="F21" s="106">
        <f t="shared" si="3"/>
        <v>18000942.859999999</v>
      </c>
      <c r="G21" s="106">
        <f t="shared" si="3"/>
        <v>665690.63999999687</v>
      </c>
    </row>
    <row r="22" spans="1:7">
      <c r="A22" s="70" t="s">
        <v>312</v>
      </c>
      <c r="B22" s="107">
        <v>79240054.799999997</v>
      </c>
      <c r="C22" s="107">
        <v>-60026537.75</v>
      </c>
      <c r="D22" s="108">
        <f>B22+C22</f>
        <v>19213517.049999997</v>
      </c>
      <c r="E22" s="107">
        <v>18547826.41</v>
      </c>
      <c r="F22" s="107">
        <v>18000942.859999999</v>
      </c>
      <c r="G22" s="108">
        <f>D22-E22</f>
        <v>665690.63999999687</v>
      </c>
    </row>
    <row r="23" spans="1:7">
      <c r="A23" s="70" t="s">
        <v>313</v>
      </c>
      <c r="B23" s="108"/>
      <c r="C23" s="108"/>
      <c r="D23" s="108">
        <f>B23+C23</f>
        <v>0</v>
      </c>
      <c r="E23" s="108"/>
      <c r="F23" s="108"/>
      <c r="G23" s="108">
        <f>D23-E23</f>
        <v>0</v>
      </c>
    </row>
    <row r="24" spans="1:7">
      <c r="A24" s="70" t="s">
        <v>314</v>
      </c>
      <c r="B24" s="108">
        <f>B25+B26</f>
        <v>0</v>
      </c>
      <c r="C24" s="108">
        <f>C25+C26</f>
        <v>0</v>
      </c>
      <c r="D24" s="108">
        <f>D25+D26</f>
        <v>0</v>
      </c>
      <c r="E24" s="108">
        <f t="shared" ref="E24:G24" si="4">E25+E26</f>
        <v>0</v>
      </c>
      <c r="F24" s="108">
        <f t="shared" si="4"/>
        <v>0</v>
      </c>
      <c r="G24" s="108">
        <f t="shared" si="4"/>
        <v>0</v>
      </c>
    </row>
    <row r="25" spans="1:7">
      <c r="A25" s="98" t="s">
        <v>315</v>
      </c>
      <c r="B25" s="108"/>
      <c r="C25" s="108"/>
      <c r="D25" s="108">
        <f>B25+C25</f>
        <v>0</v>
      </c>
      <c r="E25" s="108"/>
      <c r="F25" s="108"/>
      <c r="G25" s="108">
        <f>D25-E25</f>
        <v>0</v>
      </c>
    </row>
    <row r="26" spans="1:7">
      <c r="A26" s="98" t="s">
        <v>316</v>
      </c>
      <c r="B26" s="108"/>
      <c r="C26" s="108"/>
      <c r="D26" s="108">
        <f>B26+C26</f>
        <v>0</v>
      </c>
      <c r="E26" s="108"/>
      <c r="F26" s="108"/>
      <c r="G26" s="108">
        <f>D26-E26</f>
        <v>0</v>
      </c>
    </row>
    <row r="27" spans="1:7">
      <c r="A27" s="70" t="s">
        <v>317</v>
      </c>
      <c r="B27" s="108"/>
      <c r="C27" s="108"/>
      <c r="D27" s="108"/>
      <c r="E27" s="108"/>
      <c r="F27" s="108"/>
      <c r="G27" s="108"/>
    </row>
    <row r="28" spans="1:7" ht="30">
      <c r="A28" s="109" t="s">
        <v>318</v>
      </c>
      <c r="B28" s="108">
        <f>B29+B30</f>
        <v>0</v>
      </c>
      <c r="C28" s="108">
        <f t="shared" ref="C28:G28" si="5">C29+C30</f>
        <v>0</v>
      </c>
      <c r="D28" s="108">
        <f t="shared" si="5"/>
        <v>0</v>
      </c>
      <c r="E28" s="108">
        <f t="shared" si="5"/>
        <v>0</v>
      </c>
      <c r="F28" s="108">
        <f t="shared" si="5"/>
        <v>0</v>
      </c>
      <c r="G28" s="108">
        <f t="shared" si="5"/>
        <v>0</v>
      </c>
    </row>
    <row r="29" spans="1:7">
      <c r="A29" s="98" t="s">
        <v>319</v>
      </c>
      <c r="B29" s="108"/>
      <c r="C29" s="108"/>
      <c r="D29" s="108">
        <f>B29+C29</f>
        <v>0</v>
      </c>
      <c r="E29" s="108"/>
      <c r="F29" s="108"/>
      <c r="G29" s="108">
        <f>D29-E29</f>
        <v>0</v>
      </c>
    </row>
    <row r="30" spans="1:7">
      <c r="A30" s="98" t="s">
        <v>320</v>
      </c>
      <c r="B30" s="108"/>
      <c r="C30" s="108"/>
      <c r="D30" s="108">
        <f>B30+C30</f>
        <v>0</v>
      </c>
      <c r="E30" s="108"/>
      <c r="F30" s="108"/>
      <c r="G30" s="108">
        <f>D30-E30</f>
        <v>0</v>
      </c>
    </row>
    <row r="31" spans="1:7">
      <c r="A31" s="70" t="s">
        <v>321</v>
      </c>
      <c r="B31" s="108"/>
      <c r="C31" s="108"/>
      <c r="D31" s="108">
        <f>B31+C31</f>
        <v>0</v>
      </c>
      <c r="E31" s="108"/>
      <c r="F31" s="108"/>
      <c r="G31" s="108">
        <f>D31-E31</f>
        <v>0</v>
      </c>
    </row>
    <row r="32" spans="1:7">
      <c r="A32" s="11"/>
      <c r="B32" s="110"/>
      <c r="C32" s="110"/>
      <c r="D32" s="110"/>
      <c r="E32" s="110"/>
      <c r="F32" s="110"/>
      <c r="G32" s="110"/>
    </row>
    <row r="33" spans="1:7">
      <c r="A33" s="16" t="s">
        <v>323</v>
      </c>
      <c r="B33" s="106">
        <f>B9+B21</f>
        <v>358437328.15000004</v>
      </c>
      <c r="C33" s="106">
        <f t="shared" ref="C33:G33" si="6">C9+C21</f>
        <v>-54526537.75</v>
      </c>
      <c r="D33" s="106">
        <f t="shared" si="6"/>
        <v>303910790.40000004</v>
      </c>
      <c r="E33" s="106">
        <f t="shared" si="6"/>
        <v>282386798.84000003</v>
      </c>
      <c r="F33" s="106">
        <f t="shared" si="6"/>
        <v>275791587.79000002</v>
      </c>
      <c r="G33" s="106">
        <f t="shared" si="6"/>
        <v>21523991.560000014</v>
      </c>
    </row>
    <row r="34" spans="1:7">
      <c r="A34" s="112"/>
      <c r="B34" s="113"/>
      <c r="C34" s="113"/>
      <c r="D34" s="113"/>
      <c r="E34" s="113"/>
      <c r="F34" s="113"/>
      <c r="G34" s="113"/>
    </row>
    <row r="39" spans="1:7">
      <c r="A39" t="s">
        <v>637</v>
      </c>
      <c r="E39" t="s">
        <v>638</v>
      </c>
    </row>
    <row r="40" spans="1:7">
      <c r="A40" t="s">
        <v>639</v>
      </c>
      <c r="E40" t="s">
        <v>640</v>
      </c>
    </row>
    <row r="46" spans="1:7">
      <c r="A46" t="s">
        <v>641</v>
      </c>
    </row>
    <row r="47" spans="1:7">
      <c r="A47" t="s">
        <v>642</v>
      </c>
    </row>
    <row r="48" spans="1:7">
      <c r="A48" t="s">
        <v>643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2021-02-03T15:35:38Z</cp:lastPrinted>
  <dcterms:created xsi:type="dcterms:W3CDTF">2018-11-20T17:29:30Z</dcterms:created>
  <dcterms:modified xsi:type="dcterms:W3CDTF">2021-02-03T15:40:52Z</dcterms:modified>
</cp:coreProperties>
</file>